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Sync\0 The Warwick Company\Maintained aircraft files\EAE Fleet\N125BK  BB-977\BB-977 N125BK Status\"/>
    </mc:Choice>
  </mc:AlternateContent>
  <xr:revisionPtr revIDLastSave="0" documentId="13_ncr:1_{6E4E82AD-7FB1-42DB-9A75-83DC5CBAAD87}" xr6:coauthVersionLast="47" xr6:coauthVersionMax="47" xr10:uidLastSave="{00000000-0000-0000-0000-000000000000}"/>
  <bookViews>
    <workbookView xWindow="-103" yWindow="-103" windowWidth="33120" windowHeight="18120" xr2:uid="{00000000-000D-0000-FFFF-FFFF00000000}"/>
  </bookViews>
  <sheets>
    <sheet name="Aircraft Info" sheetId="10" r:id="rId1"/>
    <sheet name="Inspection Items" sheetId="7" r:id="rId2"/>
    <sheet name="Time Limited Components" sheetId="6" r:id="rId3"/>
    <sheet name="Aircraft Status sheet" sheetId="26" r:id="rId4"/>
    <sheet name="AD'S" sheetId="17" r:id="rId5"/>
    <sheet name="337's" sheetId="27" r:id="rId6"/>
    <sheet name="Log of revisions" sheetId="14" r:id="rId7"/>
    <sheet name="Airframe components" sheetId="18" r:id="rId8"/>
    <sheet name="Avionics components" sheetId="19" r:id="rId9"/>
    <sheet name="Engine components" sheetId="20" r:id="rId10"/>
    <sheet name="Wheels and brakes" sheetId="23" r:id="rId11"/>
  </sheets>
  <definedNames>
    <definedName name="_xlnm.Print_Area" localSheetId="5">'337''s'!$A$1:$G$31</definedName>
    <definedName name="_xlnm.Print_Area" localSheetId="3">'Aircraft Status sheet'!$A$1:$P$28</definedName>
    <definedName name="_xlnm.Print_Area" localSheetId="1">'Inspection Items'!$A$1:$Q$202</definedName>
    <definedName name="_xlnm.Print_Area" localSheetId="2">'Time Limited Components'!$A$1:$O$128</definedName>
    <definedName name="_xlnm.Print_Titles" localSheetId="1">'Inspection Items'!$B:$C,'Inspection Items'!$4:$5</definedName>
    <definedName name="_xlnm.Print_Titles" localSheetId="2">'Time Limited Components'!$B:$C,'Time Limited Components'!$4:$5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6" i="6" l="1"/>
  <c r="K104" i="6"/>
  <c r="M113" i="6"/>
  <c r="K134" i="7"/>
  <c r="K199" i="7"/>
  <c r="K193" i="7"/>
  <c r="K192" i="7"/>
  <c r="K190" i="7"/>
  <c r="K182" i="7"/>
  <c r="K181" i="7"/>
  <c r="K135" i="7"/>
  <c r="K136" i="7"/>
  <c r="K137" i="7"/>
  <c r="K142" i="7"/>
  <c r="K173" i="7"/>
  <c r="K172" i="7"/>
  <c r="K169" i="7"/>
  <c r="K122" i="7"/>
  <c r="K121" i="7"/>
  <c r="K141" i="7"/>
  <c r="K140" i="7"/>
  <c r="K139" i="7"/>
  <c r="K138" i="7"/>
  <c r="K133" i="7" l="1"/>
  <c r="K132" i="7"/>
  <c r="K144" i="7"/>
  <c r="K131" i="7"/>
  <c r="K130" i="7"/>
  <c r="K129" i="7"/>
  <c r="K128" i="7"/>
  <c r="K127" i="7"/>
  <c r="K126" i="7"/>
  <c r="K125" i="7"/>
  <c r="K124" i="7"/>
  <c r="H3" i="7"/>
  <c r="K91" i="7"/>
  <c r="K90" i="7"/>
  <c r="K75" i="6"/>
  <c r="I3" i="17"/>
  <c r="H3" i="6"/>
  <c r="K70" i="7"/>
  <c r="K12" i="7"/>
  <c r="K77" i="6"/>
  <c r="F28" i="10" l="1"/>
  <c r="F29" i="10"/>
  <c r="K73" i="7"/>
  <c r="F18" i="10"/>
  <c r="F15" i="10"/>
  <c r="K15" i="10"/>
  <c r="F20" i="10" l="1"/>
  <c r="F17" i="10"/>
  <c r="K112" i="7"/>
  <c r="K84" i="7"/>
  <c r="K29" i="10"/>
  <c r="K11" i="7" l="1"/>
  <c r="F6" i="26"/>
  <c r="F7" i="26" s="1"/>
  <c r="F8" i="26" s="1"/>
  <c r="K18" i="10" l="1"/>
  <c r="H59" i="6"/>
  <c r="H58" i="6"/>
  <c r="I15" i="26"/>
  <c r="F3" i="26"/>
  <c r="C3" i="26"/>
  <c r="K119" i="7" l="1"/>
  <c r="K118" i="7"/>
  <c r="K117" i="7"/>
  <c r="K116" i="7"/>
  <c r="K115" i="7"/>
  <c r="K114" i="7"/>
  <c r="K111" i="7"/>
  <c r="K110" i="7"/>
  <c r="K109" i="7"/>
  <c r="K108" i="7"/>
  <c r="K107" i="7"/>
  <c r="K106" i="7"/>
  <c r="K105" i="7"/>
  <c r="K104" i="7"/>
  <c r="K103" i="7"/>
  <c r="K102" i="7"/>
  <c r="K101" i="7"/>
  <c r="F22" i="26" s="1"/>
  <c r="K100" i="7"/>
  <c r="K99" i="7"/>
  <c r="K98" i="7"/>
  <c r="F21" i="26" s="1"/>
  <c r="K97" i="7"/>
  <c r="K96" i="7"/>
  <c r="K95" i="7"/>
  <c r="K94" i="7"/>
  <c r="K93" i="7"/>
  <c r="F20" i="26" s="1"/>
  <c r="F127" i="6"/>
  <c r="K127" i="6" s="1"/>
  <c r="K17" i="10"/>
  <c r="F115" i="6"/>
  <c r="K115" i="6" s="1"/>
  <c r="K116" i="6"/>
  <c r="F117" i="6"/>
  <c r="K117" i="6" s="1"/>
  <c r="K118" i="6"/>
  <c r="F119" i="6"/>
  <c r="K119" i="6" s="1"/>
  <c r="K120" i="6"/>
  <c r="F121" i="6"/>
  <c r="K121" i="6" s="1"/>
  <c r="K122" i="6"/>
  <c r="F123" i="6"/>
  <c r="K123" i="6" s="1"/>
  <c r="K124" i="6"/>
  <c r="F125" i="6"/>
  <c r="K125" i="6" s="1"/>
  <c r="K126" i="6"/>
  <c r="K114" i="6"/>
  <c r="K109" i="6"/>
  <c r="F196" i="7" l="1"/>
  <c r="K196" i="7" s="1"/>
  <c r="F194" i="7"/>
  <c r="K194" i="7" s="1"/>
  <c r="I18" i="26"/>
  <c r="K186" i="7"/>
  <c r="K31" i="7"/>
  <c r="F9" i="26" l="1"/>
  <c r="K19" i="6"/>
  <c r="K18" i="6"/>
  <c r="K146" i="7"/>
  <c r="I24" i="26" s="1"/>
  <c r="I71" i="17"/>
  <c r="L71" i="17" s="1"/>
  <c r="I70" i="17"/>
  <c r="L70" i="17" s="1"/>
  <c r="K41" i="6" l="1"/>
  <c r="K45" i="6" l="1"/>
  <c r="F22" i="6" l="1"/>
  <c r="F22" i="10"/>
  <c r="K27" i="7" l="1"/>
  <c r="I17" i="26" s="1"/>
  <c r="K97" i="6" l="1"/>
  <c r="I13" i="26" s="1"/>
  <c r="K95" i="6"/>
  <c r="I12" i="26" s="1"/>
  <c r="I14" i="26"/>
  <c r="K40" i="7"/>
  <c r="K38" i="7"/>
  <c r="K36" i="7"/>
  <c r="K187" i="7" l="1"/>
  <c r="K185" i="7"/>
  <c r="K184" i="7"/>
  <c r="K183" i="7"/>
  <c r="K180" i="7"/>
  <c r="M180" i="7" s="1"/>
  <c r="K179" i="7"/>
  <c r="K178" i="7"/>
  <c r="K177" i="7"/>
  <c r="K176" i="7"/>
  <c r="K175" i="7"/>
  <c r="K174" i="7"/>
  <c r="M174" i="7" s="1"/>
  <c r="K159" i="7"/>
  <c r="K153" i="7"/>
  <c r="K154" i="7"/>
  <c r="K155" i="7"/>
  <c r="I16" i="26"/>
  <c r="K101" i="6"/>
  <c r="K57" i="6"/>
  <c r="K56" i="6"/>
  <c r="K55" i="6"/>
  <c r="K34" i="6"/>
  <c r="K35" i="6"/>
  <c r="K171" i="7"/>
  <c r="N2" i="6" l="1"/>
  <c r="N1" i="7"/>
  <c r="K90" i="6"/>
  <c r="K88" i="6"/>
  <c r="K87" i="6"/>
  <c r="K86" i="6"/>
  <c r="K85" i="6"/>
  <c r="K63" i="6"/>
  <c r="K54" i="6"/>
  <c r="K53" i="6"/>
  <c r="K50" i="6"/>
  <c r="K49" i="6"/>
  <c r="F11" i="26" s="1"/>
  <c r="K89" i="6"/>
  <c r="K91" i="6"/>
  <c r="K44" i="6"/>
  <c r="K33" i="6"/>
  <c r="K32" i="6"/>
  <c r="K31" i="6"/>
  <c r="K29" i="6"/>
  <c r="K28" i="6"/>
  <c r="F10" i="26" s="1"/>
  <c r="K88" i="7"/>
  <c r="K84" i="6"/>
  <c r="K20" i="6"/>
  <c r="G7" i="23"/>
  <c r="G6" i="23"/>
  <c r="G5" i="23"/>
  <c r="G4" i="23"/>
  <c r="K170" i="7"/>
  <c r="K168" i="7"/>
  <c r="K167" i="7"/>
  <c r="I6" i="26"/>
  <c r="N1" i="6"/>
  <c r="N2" i="7"/>
  <c r="N175" i="7" s="1"/>
  <c r="K35" i="7"/>
  <c r="K32" i="7"/>
  <c r="O7" i="17"/>
  <c r="C4" i="17"/>
  <c r="O3" i="17"/>
  <c r="C3" i="17"/>
  <c r="O2" i="17"/>
  <c r="O1" i="17"/>
  <c r="K79" i="6"/>
  <c r="K76" i="6"/>
  <c r="K78" i="6"/>
  <c r="K80" i="6"/>
  <c r="K30" i="6"/>
  <c r="K108" i="6"/>
  <c r="F189" i="7"/>
  <c r="F195" i="7"/>
  <c r="K195" i="7" s="1"/>
  <c r="K73" i="6"/>
  <c r="K11" i="6"/>
  <c r="K30" i="7"/>
  <c r="K24" i="7"/>
  <c r="K19" i="7"/>
  <c r="K16" i="7"/>
  <c r="I9" i="26" s="1"/>
  <c r="I8" i="26"/>
  <c r="I7" i="26"/>
  <c r="K158" i="7"/>
  <c r="F105" i="6"/>
  <c r="K105" i="6" s="1"/>
  <c r="K128" i="6"/>
  <c r="K123" i="7"/>
  <c r="F197" i="7"/>
  <c r="K197" i="7" s="1"/>
  <c r="K89" i="7"/>
  <c r="F44" i="7"/>
  <c r="K44" i="7" s="1"/>
  <c r="F42" i="7"/>
  <c r="K42" i="7" s="1"/>
  <c r="F60" i="7"/>
  <c r="K60" i="7" s="1"/>
  <c r="F62" i="7"/>
  <c r="K62" i="7" s="1"/>
  <c r="F58" i="7"/>
  <c r="K58" i="7" s="1"/>
  <c r="F149" i="7"/>
  <c r="K149" i="7" s="1"/>
  <c r="F54" i="7"/>
  <c r="K54" i="7" s="1"/>
  <c r="F56" i="7"/>
  <c r="K56" i="7" s="1"/>
  <c r="F52" i="7"/>
  <c r="K52" i="7" s="1"/>
  <c r="F48" i="7"/>
  <c r="K48" i="7" s="1"/>
  <c r="F50" i="7"/>
  <c r="K50" i="7" s="1"/>
  <c r="F46" i="7"/>
  <c r="K46" i="7" s="1"/>
  <c r="F92" i="6"/>
  <c r="K92" i="6" s="1"/>
  <c r="F81" i="6"/>
  <c r="K81" i="6" s="1"/>
  <c r="K151" i="7"/>
  <c r="F113" i="6"/>
  <c r="K113" i="6" s="1"/>
  <c r="K82" i="7"/>
  <c r="K112" i="6"/>
  <c r="K111" i="6"/>
  <c r="K110" i="6"/>
  <c r="K72" i="6"/>
  <c r="K71" i="6"/>
  <c r="K102" i="6"/>
  <c r="K100" i="6"/>
  <c r="K51" i="6"/>
  <c r="K17" i="6"/>
  <c r="K16" i="6"/>
  <c r="K15" i="6"/>
  <c r="K14" i="6"/>
  <c r="K13" i="6"/>
  <c r="K12" i="6"/>
  <c r="K166" i="7"/>
  <c r="K165" i="7"/>
  <c r="K164" i="7"/>
  <c r="K163" i="7"/>
  <c r="K162" i="7"/>
  <c r="K161" i="7"/>
  <c r="K160" i="7"/>
  <c r="K157" i="7"/>
  <c r="K156" i="7"/>
  <c r="K152" i="7"/>
  <c r="G23" i="26" s="1"/>
  <c r="K150" i="7"/>
  <c r="K148" i="7"/>
  <c r="K147" i="7"/>
  <c r="K145" i="7"/>
  <c r="F24" i="26" s="1"/>
  <c r="K143" i="7"/>
  <c r="K87" i="7"/>
  <c r="K86" i="7"/>
  <c r="K83" i="7"/>
  <c r="K61" i="7"/>
  <c r="K59" i="7"/>
  <c r="K57" i="7"/>
  <c r="K55" i="7"/>
  <c r="K53" i="7"/>
  <c r="K51" i="7"/>
  <c r="K49" i="7"/>
  <c r="K47" i="7"/>
  <c r="K45" i="7"/>
  <c r="K43" i="7"/>
  <c r="K41" i="7"/>
  <c r="K39" i="7"/>
  <c r="K37" i="7"/>
  <c r="K34" i="7"/>
  <c r="K33" i="7"/>
  <c r="K21" i="7"/>
  <c r="K20" i="7"/>
  <c r="M199" i="7"/>
  <c r="C3" i="6"/>
  <c r="B2" i="6"/>
  <c r="C3" i="7"/>
  <c r="B2" i="7"/>
  <c r="M127" i="6"/>
  <c r="K22" i="6"/>
  <c r="C4" i="6"/>
  <c r="C4" i="7"/>
  <c r="K96" i="6"/>
  <c r="F13" i="26" s="1"/>
  <c r="K94" i="6"/>
  <c r="F12" i="26" s="1"/>
  <c r="L77" i="6" l="1"/>
  <c r="L75" i="6"/>
  <c r="L70" i="7"/>
  <c r="L90" i="7"/>
  <c r="L91" i="7"/>
  <c r="L84" i="7"/>
  <c r="L73" i="7"/>
  <c r="F23" i="10" s="1"/>
  <c r="N153" i="7"/>
  <c r="L100" i="7"/>
  <c r="L98" i="7"/>
  <c r="L95" i="7"/>
  <c r="L93" i="7"/>
  <c r="L115" i="7"/>
  <c r="L99" i="7"/>
  <c r="L94" i="7"/>
  <c r="L116" i="7"/>
  <c r="L101" i="7"/>
  <c r="K23" i="10" s="1"/>
  <c r="L96" i="7"/>
  <c r="L114" i="7"/>
  <c r="L97" i="7"/>
  <c r="L110" i="7"/>
  <c r="L111" i="7"/>
  <c r="L118" i="7"/>
  <c r="L119" i="7"/>
  <c r="L102" i="7"/>
  <c r="L107" i="7"/>
  <c r="L104" i="7"/>
  <c r="L105" i="7"/>
  <c r="L108" i="7"/>
  <c r="L109" i="7"/>
  <c r="L103" i="7"/>
  <c r="L106" i="7"/>
  <c r="M117" i="7"/>
  <c r="M125" i="7"/>
  <c r="M129" i="7"/>
  <c r="M126" i="7"/>
  <c r="M127" i="7"/>
  <c r="M128" i="7"/>
  <c r="M130" i="7"/>
  <c r="M131" i="7"/>
  <c r="L101" i="6"/>
  <c r="L124" i="6"/>
  <c r="L120" i="6"/>
  <c r="L126" i="6"/>
  <c r="L118" i="6"/>
  <c r="L114" i="6"/>
  <c r="L122" i="6"/>
  <c r="L116" i="6"/>
  <c r="M123" i="6"/>
  <c r="M117" i="6"/>
  <c r="M121" i="6"/>
  <c r="M125" i="6"/>
  <c r="M119" i="6"/>
  <c r="M115" i="6"/>
  <c r="M18" i="6"/>
  <c r="N19" i="6"/>
  <c r="N109" i="6"/>
  <c r="M196" i="7"/>
  <c r="M193" i="7"/>
  <c r="M194" i="7"/>
  <c r="L186" i="7"/>
  <c r="M190" i="7"/>
  <c r="L11" i="7"/>
  <c r="L147" i="7"/>
  <c r="M146" i="7"/>
  <c r="N71" i="17" s="1"/>
  <c r="N7" i="17" s="1"/>
  <c r="M192" i="7"/>
  <c r="L123" i="7"/>
  <c r="L87" i="7"/>
  <c r="L83" i="7"/>
  <c r="L82" i="7"/>
  <c r="L19" i="7"/>
  <c r="M16" i="7"/>
  <c r="M12" i="7"/>
  <c r="M183" i="7"/>
  <c r="N17" i="6"/>
  <c r="K47" i="6"/>
  <c r="N47" i="6" s="1"/>
  <c r="K66" i="6"/>
  <c r="N66" i="6" s="1"/>
  <c r="K64" i="6"/>
  <c r="N64" i="6" s="1"/>
  <c r="K68" i="6"/>
  <c r="N68" i="6" s="1"/>
  <c r="M181" i="7"/>
  <c r="M182" i="7"/>
  <c r="M173" i="7"/>
  <c r="M169" i="7"/>
  <c r="N111" i="6"/>
  <c r="N63" i="6"/>
  <c r="N13" i="6"/>
  <c r="N11" i="6"/>
  <c r="L94" i="6"/>
  <c r="O94" i="6" s="1"/>
  <c r="L112" i="6"/>
  <c r="L30" i="6"/>
  <c r="L176" i="7"/>
  <c r="L177" i="7"/>
  <c r="L184" i="7"/>
  <c r="L178" i="7"/>
  <c r="L179" i="7"/>
  <c r="L187" i="7"/>
  <c r="N159" i="7"/>
  <c r="N154" i="7"/>
  <c r="N15" i="6"/>
  <c r="K67" i="6"/>
  <c r="N67" i="6" s="1"/>
  <c r="N110" i="6"/>
  <c r="L86" i="6"/>
  <c r="L28" i="6"/>
  <c r="L100" i="6"/>
  <c r="K42" i="6"/>
  <c r="N42" i="6" s="1"/>
  <c r="L32" i="6"/>
  <c r="K62" i="6"/>
  <c r="N62" i="6" s="1"/>
  <c r="L96" i="6"/>
  <c r="K65" i="6"/>
  <c r="N65" i="6" s="1"/>
  <c r="L102" i="6"/>
  <c r="K46" i="6"/>
  <c r="N46" i="6" s="1"/>
  <c r="N108" i="6"/>
  <c r="L73" i="6"/>
  <c r="L57" i="6"/>
  <c r="L56" i="6"/>
  <c r="L55" i="6"/>
  <c r="L72" i="6"/>
  <c r="L84" i="6"/>
  <c r="L89" i="6"/>
  <c r="L80" i="6"/>
  <c r="L53" i="6"/>
  <c r="L87" i="6"/>
  <c r="L128" i="6"/>
  <c r="L91" i="6"/>
  <c r="L78" i="6"/>
  <c r="L50" i="6"/>
  <c r="L51" i="6"/>
  <c r="L31" i="6"/>
  <c r="L76" i="6"/>
  <c r="L33" i="6"/>
  <c r="L79" i="6"/>
  <c r="L88" i="6"/>
  <c r="L71" i="6"/>
  <c r="K43" i="6"/>
  <c r="N43" i="6" s="1"/>
  <c r="K52" i="6"/>
  <c r="L52" i="6" s="1"/>
  <c r="N45" i="6"/>
  <c r="L85" i="6"/>
  <c r="N41" i="6"/>
  <c r="L90" i="6"/>
  <c r="L35" i="6"/>
  <c r="L34" i="6"/>
  <c r="L29" i="6"/>
  <c r="L54" i="6"/>
  <c r="L49" i="6"/>
  <c r="K20" i="10"/>
  <c r="M92" i="6"/>
  <c r="K22" i="10"/>
  <c r="N44" i="6"/>
  <c r="N162" i="7"/>
  <c r="L21" i="7"/>
  <c r="N158" i="7"/>
  <c r="L20" i="7"/>
  <c r="L148" i="7"/>
  <c r="N49" i="7"/>
  <c r="N57" i="7"/>
  <c r="N166" i="7"/>
  <c r="N168" i="7"/>
  <c r="N165" i="7"/>
  <c r="N152" i="7"/>
  <c r="N32" i="7"/>
  <c r="L24" i="7"/>
  <c r="L88" i="7"/>
  <c r="L86" i="7"/>
  <c r="L150" i="7"/>
  <c r="M132" i="7"/>
  <c r="L167" i="7"/>
  <c r="L145" i="7"/>
  <c r="M70" i="17" s="1"/>
  <c r="M7" i="17" s="1"/>
  <c r="N30" i="7"/>
  <c r="N160" i="7"/>
  <c r="N41" i="7"/>
  <c r="N59" i="7"/>
  <c r="N157" i="7"/>
  <c r="N45" i="7"/>
  <c r="N170" i="7"/>
  <c r="N161" i="7"/>
  <c r="N164" i="7"/>
  <c r="N34" i="7"/>
  <c r="N53" i="7"/>
  <c r="N51" i="7"/>
  <c r="N47" i="7"/>
  <c r="N39" i="7"/>
  <c r="N37" i="7"/>
  <c r="N43" i="7"/>
  <c r="N55" i="7"/>
  <c r="N156" i="7"/>
  <c r="N61" i="7"/>
  <c r="N33" i="7"/>
  <c r="N163" i="7"/>
  <c r="N35" i="7"/>
  <c r="M197" i="7"/>
  <c r="M42" i="7"/>
  <c r="M124" i="7"/>
  <c r="M20" i="6"/>
  <c r="M46" i="7"/>
  <c r="M121" i="7"/>
  <c r="M137" i="7"/>
  <c r="M27" i="7"/>
  <c r="M44" i="7"/>
  <c r="M135" i="7"/>
  <c r="M50" i="7"/>
  <c r="M48" i="7"/>
  <c r="M16" i="6"/>
  <c r="M104" i="6"/>
  <c r="M106" i="6"/>
  <c r="M142" i="7"/>
  <c r="M25" i="6"/>
  <c r="M58" i="7"/>
  <c r="M133" i="7"/>
  <c r="M40" i="7"/>
  <c r="M195" i="7"/>
  <c r="M52" i="7"/>
  <c r="M122" i="7"/>
  <c r="M95" i="6"/>
  <c r="M38" i="7"/>
  <c r="M56" i="7"/>
  <c r="M139" i="7"/>
  <c r="M36" i="7"/>
  <c r="M81" i="6"/>
  <c r="M144" i="7"/>
  <c r="M149" i="7"/>
  <c r="M172" i="7"/>
  <c r="M141" i="7"/>
  <c r="M54" i="7"/>
  <c r="M97" i="6"/>
  <c r="M60" i="7"/>
  <c r="M134" i="7"/>
  <c r="M105" i="6"/>
  <c r="M22" i="6"/>
  <c r="M136" i="7"/>
  <c r="M138" i="7"/>
  <c r="M31" i="7"/>
  <c r="M62" i="7"/>
  <c r="M12" i="6"/>
  <c r="M14" i="6"/>
  <c r="M89" i="7"/>
  <c r="M140" i="7"/>
  <c r="N7" i="6" l="1"/>
  <c r="G11" i="10" s="1"/>
  <c r="L7" i="6"/>
  <c r="D11" i="10" s="1"/>
  <c r="M7" i="6"/>
  <c r="E11" i="10" s="1"/>
  <c r="F11" i="10" s="1"/>
  <c r="L7" i="7"/>
  <c r="D9" i="10" s="1"/>
  <c r="N7" i="7"/>
  <c r="G9" i="10" s="1"/>
  <c r="M7" i="7"/>
  <c r="E9" i="10" s="1"/>
  <c r="F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Roscoe Bartlett</author>
    <author>Dakota</author>
  </authors>
  <commentList>
    <comment ref="K4" authorId="0" shapeId="0" xr:uid="{00000000-0006-0000-0100-000001000000}">
      <text>
        <r>
          <rPr>
            <b/>
            <sz val="8"/>
            <color indexed="81"/>
            <rFont val="Tahoma"/>
            <family val="2"/>
          </rPr>
          <t>Roscoe Bartlett:</t>
        </r>
        <r>
          <rPr>
            <sz val="8"/>
            <color indexed="81"/>
            <rFont val="Tahoma"/>
            <family val="2"/>
          </rPr>
          <t xml:space="preserve">
Overhaul or Replace limits expressed in time value are represented by a number in Excel.  The time value may need to be changed because of leap years, days in the following months and other factors.  To change time values, Unhide row Column 'E' and adjust the number +- to make new "Due in:" Date add up.</t>
        </r>
      </text>
    </comment>
    <comment ref="H124" authorId="1" shapeId="0" xr:uid="{4A5C03CD-38EB-4C5B-9C43-F86AB1DC32E9}">
      <text>
        <r>
          <rPr>
            <b/>
            <sz val="9"/>
            <color indexed="81"/>
            <rFont val="Tahoma"/>
            <family val="2"/>
          </rPr>
          <t>Dakota:</t>
        </r>
        <r>
          <rPr>
            <sz val="9"/>
            <color indexed="81"/>
            <rFont val="Tahoma"/>
            <family val="2"/>
          </rPr>
          <t xml:space="preserve">
says it was done; does not say by who</t>
        </r>
      </text>
    </comment>
    <comment ref="H144" authorId="1" shapeId="0" xr:uid="{314D4E22-8170-429B-8655-2C881C247ACC}">
      <text>
        <r>
          <rPr>
            <b/>
            <sz val="9"/>
            <color indexed="81"/>
            <rFont val="Tahoma"/>
            <family val="2"/>
          </rPr>
          <t>Dakota:</t>
        </r>
        <r>
          <rPr>
            <sz val="9"/>
            <color indexed="81"/>
            <rFont val="Tahoma"/>
            <family val="2"/>
          </rPr>
          <t xml:space="preserve">
says it was done; does not say by who</t>
        </r>
      </text>
    </comment>
    <comment ref="H175" authorId="1" shapeId="0" xr:uid="{CBD3F445-192B-4ACB-997B-5231CB346E2C}">
      <text>
        <r>
          <rPr>
            <b/>
            <sz val="9"/>
            <color indexed="81"/>
            <rFont val="Tahoma"/>
            <family val="2"/>
          </rPr>
          <t>Dakota:</t>
        </r>
        <r>
          <rPr>
            <sz val="9"/>
            <color indexed="81"/>
            <rFont val="Tahoma"/>
            <family val="2"/>
          </rPr>
          <t xml:space="preserve">
they state signing it off only by replacing actuators</t>
        </r>
      </text>
    </comment>
    <comment ref="H190" authorId="1" shapeId="0" xr:uid="{2AEB624C-4897-4E87-82B5-6EF1B277D1CB}">
      <text>
        <r>
          <rPr>
            <b/>
            <sz val="9"/>
            <color indexed="81"/>
            <rFont val="Tahoma"/>
            <family val="2"/>
          </rPr>
          <t>Dakota:</t>
        </r>
        <r>
          <rPr>
            <sz val="9"/>
            <color indexed="81"/>
            <rFont val="Tahoma"/>
            <family val="2"/>
          </rPr>
          <t xml:space="preserve">
signed off as annual by EFA; but shows being replaced new 2/8/2019.
need to verify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Roscoe Bartlett</author>
  </authors>
  <commentList>
    <comment ref="K4" authorId="0" shapeId="0" xr:uid="{00000000-0006-0000-0200-000001000000}">
      <text>
        <r>
          <rPr>
            <b/>
            <sz val="8"/>
            <color indexed="81"/>
            <rFont val="Tahoma"/>
            <family val="2"/>
          </rPr>
          <t>Roscoe Bartlett:</t>
        </r>
        <r>
          <rPr>
            <sz val="8"/>
            <color indexed="81"/>
            <rFont val="Tahoma"/>
            <family val="2"/>
          </rPr>
          <t xml:space="preserve">
Overhaul or Replace limits expressed in time value are represented by a number in Excel.  The time value may need to be changed because of leap years, days in the following months and other factors.  To change time values, Unhide row Column 'E' and adjust the number +- to make new "Due in:" Date add up.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Roscoe Bartlett</author>
  </authors>
  <commentList>
    <comment ref="L4" authorId="0" shapeId="0" xr:uid="{00000000-0006-0000-0300-000001000000}">
      <text>
        <r>
          <rPr>
            <b/>
            <sz val="8"/>
            <color indexed="81"/>
            <rFont val="Tahoma"/>
            <family val="2"/>
          </rPr>
          <t>Roscoe Bartlett:</t>
        </r>
        <r>
          <rPr>
            <sz val="8"/>
            <color indexed="81"/>
            <rFont val="Tahoma"/>
            <family val="2"/>
          </rPr>
          <t xml:space="preserve">
Overhaul or Replace limits expressed in time value are represented by a number in Excel.  The time value may need to be changed because of leap years, days in the following months and other factors.  To change time values, Unhide row Column 'E' and adjust the number +- to make new "Due in:" Date add up.</t>
        </r>
      </text>
    </comment>
  </commentList>
</comments>
</file>

<file path=xl/sharedStrings.xml><?xml version="1.0" encoding="utf-8"?>
<sst xmlns="http://schemas.openxmlformats.org/spreadsheetml/2006/main" count="1506" uniqueCount="805">
  <si>
    <t>Inspection and Overhaul Time limits</t>
  </si>
  <si>
    <t>ENTER CURRENT AIRCRAFT TOTAL TIME/CYCLE/ETC. INFO HERE</t>
  </si>
  <si>
    <t>Reg No.</t>
  </si>
  <si>
    <t>TOTAL TIME</t>
  </si>
  <si>
    <t>King Air B200C</t>
  </si>
  <si>
    <t>DATE MANF.</t>
  </si>
  <si>
    <t>TOTAL CYCLES</t>
  </si>
  <si>
    <t>SN</t>
  </si>
  <si>
    <t>Date of Report</t>
  </si>
  <si>
    <t>Hours</t>
  </si>
  <si>
    <t>Days</t>
  </si>
  <si>
    <t>Date</t>
  </si>
  <si>
    <t>Cycles</t>
  </si>
  <si>
    <t>Next Inspection Due in:</t>
  </si>
  <si>
    <t>Next Overhaul Due in:</t>
  </si>
  <si>
    <t>PT6A-42</t>
  </si>
  <si>
    <t>Left Engine</t>
  </si>
  <si>
    <t>Right Engine</t>
  </si>
  <si>
    <t>Gas Gen</t>
  </si>
  <si>
    <t>Total Time:</t>
  </si>
  <si>
    <t>Total Time At Overhaul:</t>
  </si>
  <si>
    <t>Time Since Overhaul:</t>
  </si>
  <si>
    <t>Total Cycles Since New:</t>
  </si>
  <si>
    <t>Total Cycles at Overhaul:</t>
  </si>
  <si>
    <t>Total Cycles Since Overhaul:</t>
  </si>
  <si>
    <t>Time Between Overhaul Interval:</t>
  </si>
  <si>
    <t>Time Remaining Before Overhaul:</t>
  </si>
  <si>
    <t>Time Remaining Before Hot Section Inspection:</t>
  </si>
  <si>
    <t>Revision No. 1.1</t>
  </si>
  <si>
    <t>Eastern Air Express Inc.</t>
  </si>
  <si>
    <t>Inspection and Maintenance Timetable</t>
  </si>
  <si>
    <t>HIDDEN</t>
  </si>
  <si>
    <t>Inspection Limits</t>
  </si>
  <si>
    <t>Inspected at:</t>
  </si>
  <si>
    <t>Tollerance MORE &amp; B90 MM CH 5</t>
  </si>
  <si>
    <t>Due at:</t>
  </si>
  <si>
    <t>Remaining</t>
  </si>
  <si>
    <t>REMARKS</t>
  </si>
  <si>
    <t>Description</t>
  </si>
  <si>
    <t># of</t>
  </si>
  <si>
    <t>days in XLS</t>
  </si>
  <si>
    <t>Units</t>
  </si>
  <si>
    <t>Hours/ Date/ Cycle</t>
  </si>
  <si>
    <t>hrs</t>
  </si>
  <si>
    <t>days</t>
  </si>
  <si>
    <t>cycles</t>
  </si>
  <si>
    <t>Part No.</t>
  </si>
  <si>
    <t>Serial No.</t>
  </si>
  <si>
    <t>&lt;&lt;&lt;&lt; ALERT PARAMETERS FOR "YELLOW"</t>
  </si>
  <si>
    <t>Phase Inspections</t>
  </si>
  <si>
    <t>Phase 1</t>
  </si>
  <si>
    <t>Ch. 5-20-01-601 AMM</t>
  </si>
  <si>
    <t>Months</t>
  </si>
  <si>
    <t>Phase 2</t>
  </si>
  <si>
    <t>Ch. 5-20-02-601 AMM</t>
  </si>
  <si>
    <t>Phase 3</t>
  </si>
  <si>
    <t>Ch. 5-20-03-601 AMM</t>
  </si>
  <si>
    <t>Phase 4</t>
  </si>
  <si>
    <t>Ch. 5-20-04-601 AMM</t>
  </si>
  <si>
    <t>Lubrication Schedules</t>
  </si>
  <si>
    <t>200 Hours Lubrication</t>
  </si>
  <si>
    <t>Ch. 12-20-53 AMM</t>
  </si>
  <si>
    <t>400 Hours Lurication</t>
  </si>
  <si>
    <t>800 Hours Lubrication</t>
  </si>
  <si>
    <t>1200 Hours Lubrication</t>
  </si>
  <si>
    <t>Registration</t>
  </si>
  <si>
    <t>Years</t>
  </si>
  <si>
    <t>Certificate Expiration Date</t>
  </si>
  <si>
    <t>Landing Gear</t>
  </si>
  <si>
    <t xml:space="preserve">  Mechanical Actuator Lubrication</t>
  </si>
  <si>
    <t>OR 30 Month</t>
  </si>
  <si>
    <t>OR</t>
  </si>
  <si>
    <t xml:space="preserve"> LH    MLG Actuator Clevis Insp</t>
  </si>
  <si>
    <t>Ch. 32-00-00 CMM</t>
  </si>
  <si>
    <t xml:space="preserve"> RH    MLG Actuator Clevis Insp</t>
  </si>
  <si>
    <t xml:space="preserve"> Nose NLG Actuator Clevis Insp</t>
  </si>
  <si>
    <t>Ch. 32-30-09, 601 AMM</t>
  </si>
  <si>
    <t xml:space="preserve"> LH    MLG Actuator Endplay Insp</t>
  </si>
  <si>
    <t>Ch. 32-30-11-601 AMM</t>
  </si>
  <si>
    <t xml:space="preserve"> RH    MLG Actuator Endplay Insp</t>
  </si>
  <si>
    <t>Nose  NLG Actuator Endplay Insp</t>
  </si>
  <si>
    <t>Retract Gearbox and Clutch Inspection &amp; Lubrication</t>
  </si>
  <si>
    <t>OR 6 Year</t>
  </si>
  <si>
    <t>LH, RH, &amp; Nose Gear Trunion Bolt Holes and Drag Brace Attach Holes Inspection</t>
  </si>
  <si>
    <t>Ch. 32 CMM 200 series</t>
  </si>
  <si>
    <t>LH MLG Shock Absorber Insp</t>
  </si>
  <si>
    <t>LH MLG Axle Assembly and Torque Knee Insp</t>
  </si>
  <si>
    <t>LH MLG Strut Drag Brace Insp</t>
  </si>
  <si>
    <t>RH MLG Shock Absorber Insp</t>
  </si>
  <si>
    <t>RH MLG Axle Assembly and Torque Knee Insp</t>
  </si>
  <si>
    <t>RH MLG Strut Drag Brace Insp</t>
  </si>
  <si>
    <t>Nose NLG Shock Absorber Insp</t>
  </si>
  <si>
    <t>Nose NLG Axle Assembly and Torque Knee Insp</t>
  </si>
  <si>
    <t>Ch. 32-20-07 AMM, Ch. 32 CMM 200 series</t>
  </si>
  <si>
    <t>Nose NLG Strut Drag Brace Insp</t>
  </si>
  <si>
    <t>Ch. 32-20-09 AMM, Ch.32 CMM 200 series</t>
  </si>
  <si>
    <t>LH Minor Inspection</t>
  </si>
  <si>
    <t>Ch. 72-00-00,601 EMM</t>
  </si>
  <si>
    <t>LH Fuel Nozzle Inspection</t>
  </si>
  <si>
    <t>LH Engine Chip Detector Inspection</t>
  </si>
  <si>
    <t>Ch. 72-60-00 EMM</t>
  </si>
  <si>
    <t>LH Propeller Periodic Inspection</t>
  </si>
  <si>
    <t>LH Isolators Inspection/Replacement</t>
  </si>
  <si>
    <t>Ch. 71-00-00 CMM</t>
  </si>
  <si>
    <t>LH Hot Section Inspection</t>
  </si>
  <si>
    <t>LH AGB Internal Scavenge Oil Pump Inlet Screen Inspection</t>
  </si>
  <si>
    <t>can be extended to 500 hrs. based consistently good results</t>
  </si>
  <si>
    <t xml:space="preserve">Ch. 79-20-02 EMM </t>
  </si>
  <si>
    <t>Fuselage and Associated Structure</t>
  </si>
  <si>
    <t>ELT Inspection</t>
  </si>
  <si>
    <t>Avionics inspection</t>
  </si>
  <si>
    <t>Continuous Corrosion Control Insp</t>
  </si>
  <si>
    <t>Wing Bolt Lubrication</t>
  </si>
  <si>
    <t>57-17-01-201 SIRM</t>
  </si>
  <si>
    <t>O/B Wing Panel Upper &amp; Lower Spar Caps Inspection</t>
  </si>
  <si>
    <t xml:space="preserve"> </t>
  </si>
  <si>
    <t>Horizontal and vertical stabilizer inspection in accordance with Chapter 55-00-11 and 55-00-12 of the Structural Inspection and Repair Manual (P/N 98-39006B or subsequent).</t>
  </si>
  <si>
    <t>ref 55-00-11 and 55-00-12 SIRM</t>
  </si>
  <si>
    <t>Oxygen Barometric Pressure Switch check</t>
  </si>
  <si>
    <t>Ch. 35-20-01, 601 AMM</t>
  </si>
  <si>
    <t>Cabin Altitude Warning System Insp</t>
  </si>
  <si>
    <t>Ch. 21-30-03, 601 AMM</t>
  </si>
  <si>
    <t>Pilots fuel control panel and lower panel, copilots circuit breaker panel and other wiring circuitry below the storm windows</t>
  </si>
  <si>
    <t>Ch. 05-20-05, Step 63 AMM</t>
  </si>
  <si>
    <t>LH Altimeter Certification and Pitot-Static System Inspection</t>
  </si>
  <si>
    <t>FAR 91.411</t>
  </si>
  <si>
    <t>RH Altimeter Certification and Pitot-Static System Inspection</t>
  </si>
  <si>
    <t>#1 Transponder Certification and pitot-static system insp</t>
  </si>
  <si>
    <t xml:space="preserve">FAR 91.413     </t>
  </si>
  <si>
    <t>#2 Transponder Certification and pitot-static system insp</t>
  </si>
  <si>
    <t>FAR 91.413</t>
  </si>
  <si>
    <t>Oxygen Cylinder Hydrostatic Inspection &amp; Overhaul regulator</t>
  </si>
  <si>
    <t>DOT-3HT-1850</t>
  </si>
  <si>
    <t>after installation of wing bolts</t>
  </si>
  <si>
    <t>All wing attach fitting flat surfaces, depressions, counterbores, bolt bores and barrel nut recesses-eddy current</t>
  </si>
  <si>
    <t>Power Lever Stop Pins Inspection</t>
  </si>
  <si>
    <t>Ch. 76-10-13, 601 AMM</t>
  </si>
  <si>
    <t>Edgelighted Panels Inspection</t>
  </si>
  <si>
    <t>Ch. 33-10-01, 601 AMM</t>
  </si>
  <si>
    <t xml:space="preserve">OR </t>
  </si>
  <si>
    <t>Lower forward fitting counterbores and barrel nut holes-eddy current inspection                                                                      Initial</t>
  </si>
  <si>
    <t>Recurring</t>
  </si>
  <si>
    <t>Flap Flex Shafts Inspection</t>
  </si>
  <si>
    <t>Ch. 27-50-00 AMM</t>
  </si>
  <si>
    <t>Frame Web FS 179 Thru FS 271</t>
  </si>
  <si>
    <t>Forward Pressure Bulkhead Inspection</t>
  </si>
  <si>
    <t>Ref. 53-10-00-201 Table 202, Step 2. AMM</t>
  </si>
  <si>
    <t xml:space="preserve">Cabin Door and Fuselage Frame inspection of the door frame and the upper latch hook catches                                           </t>
  </si>
  <si>
    <t>Ref. 53-10-00-201 Table 202, Step 4. AMM</t>
  </si>
  <si>
    <t xml:space="preserve">Fuselage frames FS-84 thru FS 347.75 in the underfloor area for cracks in the flanges, web, stringers cutouts, bend radii, doublers, clips and angles.                                                             </t>
  </si>
  <si>
    <t>Ref. 53-10-00-201 Table 202, Step 6. AMM</t>
  </si>
  <si>
    <t xml:space="preserve">Exterior Airframe Skin Inspection                                       </t>
  </si>
  <si>
    <t>Ref. 53-10-00-201 Table 202, Step 5. AMM</t>
  </si>
  <si>
    <t>Inst. Stringers from FS 88- FS 125 and instrument panel support Brackets inspection</t>
  </si>
  <si>
    <t>Ref. 53-10-00-201 Table 202, Step 8. AMM</t>
  </si>
  <si>
    <t xml:space="preserve">Windshield Corners (upper &amp; lower) Doubler and Clips        </t>
  </si>
  <si>
    <t>Ref. 53-10-00-201 Table 202, Step 3. AMM</t>
  </si>
  <si>
    <t xml:space="preserve">Aft Fuselage Area and rear (aft) Pressure Bulkhead            </t>
  </si>
  <si>
    <t>Ref. 53-10-00-201 Table 202, Step 10. AMM</t>
  </si>
  <si>
    <t xml:space="preserve">Flight Controls - flight control pulley brackets and castings for cracks, corrosion, wear and attachment                            </t>
  </si>
  <si>
    <t>Ref. 20-04-00, 201, Control Cable Pulley Insp., Ch. 53-10-00-201 Table 202, Step 9. AMM</t>
  </si>
  <si>
    <t>Bobweight Link Assembly Inspection</t>
  </si>
  <si>
    <t>Ref. 27-30-23, 601 AMM</t>
  </si>
  <si>
    <t xml:space="preserve">Flap Inspections </t>
  </si>
  <si>
    <t>Ref. 27 AMM</t>
  </si>
  <si>
    <t>Cockpit and Cabin with Interior Removed Inspection</t>
  </si>
  <si>
    <t>Ref. 05-20-05-601 2.A. Step 72</t>
  </si>
  <si>
    <t xml:space="preserve">Nacelle Splice Plate Inspection </t>
  </si>
  <si>
    <t>Ref. 05-20-05-601 2.A. Step 73</t>
  </si>
  <si>
    <t>Control Lock Inspection</t>
  </si>
  <si>
    <t>Ref. 230, Table 201, 20-14-00, 201, SB 27-3761</t>
  </si>
  <si>
    <t>Lighting</t>
  </si>
  <si>
    <t>Emergency Exit Sign (Self Iluminating) Initial Inspection</t>
  </si>
  <si>
    <t>Replace when brightness Drops Below 100 microlamberts -- 33-50-01, 601; N/A until sign fails inspection then this 7 year cycle starts over, if it passes it becomes a one year event.</t>
  </si>
  <si>
    <t>Fire Extinguishing</t>
  </si>
  <si>
    <t>Cabin Fire Extinguisher Weight/Pressure Check</t>
  </si>
  <si>
    <t>Cabin Fire Extinguisher Recharge</t>
  </si>
  <si>
    <t>Cabin Fire Extinguisher Hydrostatic Test</t>
  </si>
  <si>
    <t>Replace after 24 years</t>
  </si>
  <si>
    <t>Battery</t>
  </si>
  <si>
    <t>If capacity is above 90% then test again in 6 months</t>
  </si>
  <si>
    <t>if capacity is 85% - 90% then 3 months, if &lt;85%, replace</t>
  </si>
  <si>
    <t>Overhaul and Replacement Schedule</t>
  </si>
  <si>
    <t>Date Manf.</t>
  </si>
  <si>
    <t>Overhaul or Replace / Limits</t>
  </si>
  <si>
    <t>Overhauled Replaced</t>
  </si>
  <si>
    <t>&lt;- ALERT PARAMETERS "YELLOW"</t>
  </si>
  <si>
    <t>LH Main Gear Mechanical Actuator Overhaul</t>
  </si>
  <si>
    <t>Ch. 32-31-27, 501 AMM</t>
  </si>
  <si>
    <t>OR 6 Years</t>
  </si>
  <si>
    <t>RH Main Gear Mechanical Actuator Overhaul</t>
  </si>
  <si>
    <t>Nose Gear Mechanical Actuator</t>
  </si>
  <si>
    <t>Ch. 32-31-29, 501 AMM</t>
  </si>
  <si>
    <t>Ch. 32-30-25, 401 AMM</t>
  </si>
  <si>
    <t>Brake System</t>
  </si>
  <si>
    <t>Brake System Hoses Replacement (exposed in wheel well)</t>
  </si>
  <si>
    <t>Ch. 32-40-000, 201 AMM</t>
  </si>
  <si>
    <t>Electrical System</t>
  </si>
  <si>
    <t>ELT Battery Replacement by Battery Replacement Date I/a/w FAR 91.207( c).</t>
  </si>
  <si>
    <t>Power Plant</t>
  </si>
  <si>
    <t>LH Oil Filter Replacement</t>
  </si>
  <si>
    <t>LH P3 Air Filter Replacement</t>
  </si>
  <si>
    <t>LH Low Pressure Bleed Valve Overhaul</t>
  </si>
  <si>
    <t>LH High Pressure Bleed Valve Overhaul</t>
  </si>
  <si>
    <t>LH Thermocouple Harness Replacement</t>
  </si>
  <si>
    <t>Aircraft Total Cycles at Engine Overhaul</t>
  </si>
  <si>
    <t>LH Engine Total Cycles at Overhaul</t>
  </si>
  <si>
    <t>LH Total Hot Section Time at Overhaul</t>
  </si>
  <si>
    <t xml:space="preserve">LIFE CYCLES LIMITED ENGINE COMPONENTS </t>
  </si>
  <si>
    <t>Life Limit</t>
  </si>
  <si>
    <t>Comp TC @ Inst.</t>
  </si>
  <si>
    <t>Engine TC @ HSI/OH</t>
  </si>
  <si>
    <t>Due @: Aircraft Cycles</t>
  </si>
  <si>
    <t>LH Compressor Rotor</t>
  </si>
  <si>
    <t>LH Disk, Compressor 2nd Stage</t>
  </si>
  <si>
    <t>LH Disk, Compressor 3rd Stage</t>
  </si>
  <si>
    <t>LH Impeller Centrifugal</t>
  </si>
  <si>
    <t>LH Compressor Turbine Disk</t>
  </si>
  <si>
    <t>3049291-01</t>
  </si>
  <si>
    <t>LH Power Turbine Disk 1st Stage</t>
  </si>
  <si>
    <t>LH Power Turbine Disk 2nd Stage</t>
  </si>
  <si>
    <t>RH Oil Filter Replacement</t>
  </si>
  <si>
    <t>RH P3 Air Filter Replacement</t>
  </si>
  <si>
    <t>packing #'s MS9388-015 &amp; MS9388-126 or ST3001-015 &amp; ST3001-126</t>
  </si>
  <si>
    <t>RH Low Pressure Bleed Valve Overhaul</t>
  </si>
  <si>
    <t>RH High Pressure Bleed Valve Overhaul</t>
  </si>
  <si>
    <t>RH Thermocouple Harness Replacement</t>
  </si>
  <si>
    <t>RH Fuel Nozzle Overhaul</t>
  </si>
  <si>
    <t>RH Engine Total Cycles at Overhaul</t>
  </si>
  <si>
    <t>RH Total Hot Section Time at Overhaul</t>
  </si>
  <si>
    <t>RH Compressor Rotor</t>
  </si>
  <si>
    <t>RH Disk, Compressor 2nd Stage</t>
  </si>
  <si>
    <t>RH Disk, Compressor 3rd Stage</t>
  </si>
  <si>
    <t>RH Impeller Centrifugal</t>
  </si>
  <si>
    <t>RH Compressor Turbine Disk</t>
  </si>
  <si>
    <t>RH Power Turbine Disk 1st Stage</t>
  </si>
  <si>
    <t>RH Power Turbine Disk 2nd Stage</t>
  </si>
  <si>
    <t>Air Conditioning &amp; Pressurization System</t>
  </si>
  <si>
    <t>Instrument Air Filter Replacement</t>
  </si>
  <si>
    <t>Ch. 37-20-01, 401 AMM</t>
  </si>
  <si>
    <t>Pneumatic Flow Control Unit Solenoid Valve Filter Repl.</t>
  </si>
  <si>
    <r>
      <t xml:space="preserve">Ch. 21-10-07, 401 AMM, </t>
    </r>
    <r>
      <rPr>
        <sz val="10"/>
        <color indexed="56"/>
        <rFont val="Arial"/>
        <family val="2"/>
      </rPr>
      <t>when kit 1520174 is installed the requirement is to clean every 800 hours</t>
    </r>
  </si>
  <si>
    <t>LH Starter Generator Overhaul</t>
  </si>
  <si>
    <t>23048-016</t>
  </si>
  <si>
    <t>LH Propeller Governor Overhaul</t>
  </si>
  <si>
    <t>Woodward SB 33580</t>
  </si>
  <si>
    <t>8210-024-01</t>
  </si>
  <si>
    <t>LH Overspeed Governor Overhaul</t>
  </si>
  <si>
    <t>LH Fuel Control Unit Overhaul</t>
  </si>
  <si>
    <t>LH Flow Divider and Dump Valve</t>
  </si>
  <si>
    <t>3244707-6</t>
  </si>
  <si>
    <t>LH Flammable Liquid Carrying Hoses Replacement</t>
  </si>
  <si>
    <t>RH Starter Generator Overhaul</t>
  </si>
  <si>
    <t>RH Propeller Governor Overhaul</t>
  </si>
  <si>
    <t>RH Overspeed Governor Overhaul</t>
  </si>
  <si>
    <t>RH High Pressure Fuel Pump Overhaul</t>
  </si>
  <si>
    <t>RH Fuel Control Unit Overhaul</t>
  </si>
  <si>
    <t>3244768-13</t>
  </si>
  <si>
    <t>RH Flow Divider and Valve</t>
  </si>
  <si>
    <t>RH Igniter Box Replacement</t>
  </si>
  <si>
    <t>10-381550-4</t>
  </si>
  <si>
    <t>RH Flammable Liquid Carrying Hoses Replacement</t>
  </si>
  <si>
    <t>Propeller</t>
  </si>
  <si>
    <t>OR Years</t>
  </si>
  <si>
    <t xml:space="preserve">RH Propeller Overhaul  </t>
  </si>
  <si>
    <t>Oxygen System</t>
  </si>
  <si>
    <t>O2 Regulator Valve Overhaul</t>
  </si>
  <si>
    <t>Ch. 35-20-05, 401 AMM</t>
  </si>
  <si>
    <t>Left Windshield Attach Screws Replacement</t>
  </si>
  <si>
    <t>Ch. 56-00-03, 601 AMM</t>
  </si>
  <si>
    <t>Right Windshield Attach Screws Replacement</t>
  </si>
  <si>
    <t>Wing and Associated Structure Fatigue Safelife</t>
  </si>
  <si>
    <t>Ch. 57-00-00 AMM</t>
  </si>
  <si>
    <t>Ch. 57-00-00, 601 AMM</t>
  </si>
  <si>
    <t>LH Torque Limiter Overhaul</t>
  </si>
  <si>
    <t>RH Torque Limiter Overhaul</t>
  </si>
  <si>
    <t>S/N:</t>
  </si>
  <si>
    <t>AD Compliance Report</t>
  </si>
  <si>
    <t>TOTAL HEATER TIME</t>
  </si>
  <si>
    <t>Limits</t>
  </si>
  <si>
    <t xml:space="preserve">Complied with </t>
  </si>
  <si>
    <t>Subject</t>
  </si>
  <si>
    <t>AD Number</t>
  </si>
  <si>
    <t>Effective Date</t>
  </si>
  <si>
    <t>One Time</t>
  </si>
  <si>
    <t>Airframe: King Air B200C    S/N: BL-56</t>
  </si>
  <si>
    <t>AD 74-08-09 R3</t>
  </si>
  <si>
    <t>N/A</t>
  </si>
  <si>
    <t>Equipment/Furnishings</t>
  </si>
  <si>
    <t>AD 2010-26-03</t>
  </si>
  <si>
    <t>Ice and Rain Protection</t>
  </si>
  <si>
    <t>AD 2007-12-06</t>
  </si>
  <si>
    <t>Flight Controls</t>
  </si>
  <si>
    <t>N/A due to aircraft serial #</t>
  </si>
  <si>
    <t>AD 2006-12-25</t>
  </si>
  <si>
    <t>Actuator Nut Assembly</t>
  </si>
  <si>
    <t>AD 2005-18-20</t>
  </si>
  <si>
    <t>"FAST Prop" Propeller De-icers</t>
  </si>
  <si>
    <t>AD 2005-01-18</t>
  </si>
  <si>
    <t>AD 2005-01-19</t>
  </si>
  <si>
    <t>Mode S Transponders</t>
  </si>
  <si>
    <t>AD 2005-01-04</t>
  </si>
  <si>
    <t>Fuel Hose</t>
  </si>
  <si>
    <t>AD 98-20-38 R1</t>
  </si>
  <si>
    <t xml:space="preserve">Airplane Flight Manual </t>
  </si>
  <si>
    <t>AD 2004-23-02</t>
  </si>
  <si>
    <t>Nose Landing Gear Fork</t>
  </si>
  <si>
    <t>AD 2004-17-02</t>
  </si>
  <si>
    <t xml:space="preserve">Cross Shaft Attach Bolt </t>
  </si>
  <si>
    <t>AD 2003-13-16</t>
  </si>
  <si>
    <t>Aft Pressure Bulkhead of Fuselage</t>
  </si>
  <si>
    <t>AD 2003-02-03</t>
  </si>
  <si>
    <t>Airstair Door and Emergency Exits</t>
  </si>
  <si>
    <t>AD 2002-23-11</t>
  </si>
  <si>
    <t>Elevator Balance Weight Attachment Screws</t>
  </si>
  <si>
    <t>AD 99-09-10</t>
  </si>
  <si>
    <t>Landing Gear Hand Pump</t>
  </si>
  <si>
    <t>AD 98-25-02</t>
  </si>
  <si>
    <t>Top Mounted Antenna</t>
  </si>
  <si>
    <t>AD 98-21-35</t>
  </si>
  <si>
    <t xml:space="preserve">Actuator Clevis Assembly in Main Landing Gear </t>
  </si>
  <si>
    <t>AD 98-10-05</t>
  </si>
  <si>
    <t xml:space="preserve">Engine Fire Detector System </t>
  </si>
  <si>
    <t>AD 97-25-03</t>
  </si>
  <si>
    <t>AFM - Limitations - Power Levers</t>
  </si>
  <si>
    <t>AD 97-25-01</t>
  </si>
  <si>
    <t>Outflow/Saftey Valve</t>
  </si>
  <si>
    <t>AD 97-23-17</t>
  </si>
  <si>
    <t>Pneumatic Tubing</t>
  </si>
  <si>
    <t>AD 97-06-06</t>
  </si>
  <si>
    <t xml:space="preserve">Pilot and Co-pilot Chair Locking Pins </t>
  </si>
  <si>
    <t>AD 96-09-13</t>
  </si>
  <si>
    <t xml:space="preserve">AFM - Icing </t>
  </si>
  <si>
    <t>AD 96-03-13</t>
  </si>
  <si>
    <t xml:space="preserve">Main Landing Gear Drag Leg Lock Link </t>
  </si>
  <si>
    <t>AD 95-13-13</t>
  </si>
  <si>
    <t>Electrical landing Gear Motor</t>
  </si>
  <si>
    <t>AD 92-15-01</t>
  </si>
  <si>
    <t>Truss-To-Firewall Bolts</t>
  </si>
  <si>
    <t>AD 92-10-12</t>
  </si>
  <si>
    <t>Engine Cowling Doors</t>
  </si>
  <si>
    <t>AD 91-12-11</t>
  </si>
  <si>
    <t>Side Windows</t>
  </si>
  <si>
    <t>AD 91-12-10</t>
  </si>
  <si>
    <t>Wing Spar Attachment</t>
  </si>
  <si>
    <t>N/A by serial #</t>
  </si>
  <si>
    <t>AD 89-19-04 R1</t>
  </si>
  <si>
    <t>Wing Fuel Bay Skin Panels</t>
  </si>
  <si>
    <t>AD 90-08-17</t>
  </si>
  <si>
    <t>Fueselage Moisture Drain System</t>
  </si>
  <si>
    <t>AD 87-04-24</t>
  </si>
  <si>
    <t xml:space="preserve">Elevator Trim Cable System </t>
  </si>
  <si>
    <t>AD 85-22-05</t>
  </si>
  <si>
    <t>Nuts and Bolts Replacement</t>
  </si>
  <si>
    <t>N/A By Serial #</t>
  </si>
  <si>
    <t>AD 83-07-14</t>
  </si>
  <si>
    <t xml:space="preserve">One-Ply Window Replacement </t>
  </si>
  <si>
    <t>AD 2012-09-10</t>
  </si>
  <si>
    <t>First Stage Sun Gears</t>
  </si>
  <si>
    <t>AD 2002-23-13</t>
  </si>
  <si>
    <t>Turbine Exhaust Ducts</t>
  </si>
  <si>
    <t>AD 97-04-12</t>
  </si>
  <si>
    <t>Compressor Bleed-off Valve</t>
  </si>
  <si>
    <t>AD 86-10-05</t>
  </si>
  <si>
    <t>First Stage Compressor Hub</t>
  </si>
  <si>
    <t>RH Engine: PT6A-42     S/N: PCE-94391</t>
  </si>
  <si>
    <t>LH Propeller: HC-B3TN-3N    S/N: BUA28779</t>
  </si>
  <si>
    <t>AD 2009-10-14</t>
  </si>
  <si>
    <t>Steel Hub Turbine Propellers</t>
  </si>
  <si>
    <t>AD 2006-24-07</t>
  </si>
  <si>
    <t>Propeller Blades</t>
  </si>
  <si>
    <t>AD 2005-14-11</t>
  </si>
  <si>
    <t>Failed Propeller Blade</t>
  </si>
  <si>
    <t>AD 2005-14-12</t>
  </si>
  <si>
    <t>Propeller Mounting Bolts</t>
  </si>
  <si>
    <t>AD 83-08-01 R2</t>
  </si>
  <si>
    <t>Propellers</t>
  </si>
  <si>
    <t>AD 2005-04-08</t>
  </si>
  <si>
    <t>Blade Pilot Tube Bore Area</t>
  </si>
  <si>
    <t>AD 2003-13-17</t>
  </si>
  <si>
    <t xml:space="preserve">Propeller Blade </t>
  </si>
  <si>
    <t>AD 2003-04-23</t>
  </si>
  <si>
    <t>AD 96-18-14</t>
  </si>
  <si>
    <t>Hub</t>
  </si>
  <si>
    <t>AD 96-15-04</t>
  </si>
  <si>
    <t>Propeller Blade Shank</t>
  </si>
  <si>
    <t>AD 86-05-12</t>
  </si>
  <si>
    <t>Pilot Tube</t>
  </si>
  <si>
    <t>AD 74-14-01</t>
  </si>
  <si>
    <t>Blade Cracks</t>
  </si>
  <si>
    <t>AD 72-08-04</t>
  </si>
  <si>
    <t>Blades</t>
  </si>
  <si>
    <t>AD 70-05-06</t>
  </si>
  <si>
    <t>Blade</t>
  </si>
  <si>
    <t>RH Propeller: HC-B3TN-3N    S/N: BUA29869</t>
  </si>
  <si>
    <t>Rev #</t>
  </si>
  <si>
    <t>By:</t>
  </si>
  <si>
    <t>Comments</t>
  </si>
  <si>
    <t>pwd</t>
  </si>
  <si>
    <t>Dakota Warwick</t>
  </si>
  <si>
    <t>Mastermind</t>
  </si>
  <si>
    <t>1.1 current</t>
  </si>
  <si>
    <t xml:space="preserve">Part Description </t>
  </si>
  <si>
    <t xml:space="preserve">Part number </t>
  </si>
  <si>
    <t>Serial Number</t>
  </si>
  <si>
    <t xml:space="preserve">Date Installed </t>
  </si>
  <si>
    <t>AFTT</t>
  </si>
  <si>
    <t xml:space="preserve">Prop sync module </t>
  </si>
  <si>
    <t>GCU</t>
  </si>
  <si>
    <t>101-364270-5</t>
  </si>
  <si>
    <t>7313A</t>
  </si>
  <si>
    <t>23-501-06-16</t>
  </si>
  <si>
    <t>Pressurization controller</t>
  </si>
  <si>
    <t>130346-12</t>
  </si>
  <si>
    <t>25-3686</t>
  </si>
  <si>
    <t>Main Wheel Overhaul</t>
  </si>
  <si>
    <t xml:space="preserve">Limit </t>
  </si>
  <si>
    <t xml:space="preserve">Unit  </t>
  </si>
  <si>
    <t>Last Overhauled</t>
  </si>
  <si>
    <t xml:space="preserve">Current </t>
  </si>
  <si>
    <t>Part number</t>
  </si>
  <si>
    <t>Main Wheel #1</t>
  </si>
  <si>
    <t>Tire Changes</t>
  </si>
  <si>
    <t>Main Wheel #2</t>
  </si>
  <si>
    <t xml:space="preserve">Tire Changes </t>
  </si>
  <si>
    <t>Main Wheel #3</t>
  </si>
  <si>
    <t>Main Wheel #4</t>
  </si>
  <si>
    <t>Brakes</t>
  </si>
  <si>
    <t>Brake #1</t>
  </si>
  <si>
    <t>30-162</t>
  </si>
  <si>
    <t>F782</t>
  </si>
  <si>
    <t>Brake #2</t>
  </si>
  <si>
    <t>986R</t>
  </si>
  <si>
    <t>Brake #3</t>
  </si>
  <si>
    <t>Brake #4</t>
  </si>
  <si>
    <t>F395</t>
  </si>
  <si>
    <t>ADI, Copilots</t>
  </si>
  <si>
    <t>ADI, Captains</t>
  </si>
  <si>
    <t>Model</t>
  </si>
  <si>
    <t>KCI-310</t>
  </si>
  <si>
    <t>066-3020-06</t>
  </si>
  <si>
    <t xml:space="preserve">LH Power Plant Adjustment/test </t>
  </si>
  <si>
    <t xml:space="preserve">LH General Condition check </t>
  </si>
  <si>
    <t xml:space="preserve">LH Engine P3 filter cleaning </t>
  </si>
  <si>
    <t>LH Fuel Pump Inlet Screen Clean/Inspect</t>
  </si>
  <si>
    <t xml:space="preserve">LH Starter generator gearshaft inspection </t>
  </si>
  <si>
    <t xml:space="preserve">LH Compressor inspection </t>
  </si>
  <si>
    <t xml:space="preserve">LH Propeller Balancing </t>
  </si>
  <si>
    <t>LH Engine Vibration Analysis</t>
  </si>
  <si>
    <t xml:space="preserve">LH Exhaust Duct inspection </t>
  </si>
  <si>
    <t xml:space="preserve">LH Engine Instrument Calibration </t>
  </si>
  <si>
    <t>72-00-00,601 EMM</t>
  </si>
  <si>
    <t>LH Bleed Valve Test</t>
  </si>
  <si>
    <t>A/C drive belt inspection</t>
  </si>
  <si>
    <t>Only After install of a new belt</t>
  </si>
  <si>
    <t>LH Compressor Module</t>
  </si>
  <si>
    <t xml:space="preserve">LH Power Section Module </t>
  </si>
  <si>
    <t>LH Fuel Nozzle Overhaul</t>
  </si>
  <si>
    <t>RH Compressor Module</t>
  </si>
  <si>
    <t xml:space="preserve">RH Power Section Module </t>
  </si>
  <si>
    <t>Rudder boost Filter</t>
  </si>
  <si>
    <t>Req. 5-20-05, Table 607, Item 6</t>
  </si>
  <si>
    <t>OXYGEN SYSTEM PASSENGER SHUTOFF VALVE (With auto deployment oxygen system) - Replace packings (Ref. 35-20-07, 301)</t>
  </si>
  <si>
    <t>Repetitive inspection of non-reworked stringers # 5 thru 11 at the aft pressure bulkhead</t>
  </si>
  <si>
    <t>FUSELAGE STRINGER INSPECTION - Applicable to BB-2 thru BB-1462; BL-1 thru BL-138; BN-1 thru BN-4; BT-1 thru BT-38 (except serials BB-1463 thru BB-1471), inspect for cracks on non-reworked stringers 5 thru 11 (both left and right) on the aft side of the rear pressure bulkhead at the point where the zee stiffeners are attached to the stringers with 6 rivets (Ref. 53-10-00, 201, Figures 203 thru 205).</t>
  </si>
  <si>
    <t>FUSELAGE STRINGER INSPECTION - Applicable to BB-2 thru BB-1462; BL-1 thru BL-138; BN-1 thru BN-4; BT-1 thru BT-38 (except serials BB-1463 thru BB-1471), inspect for cracks on non-reworked stringers on the aft side of the rear pressure bulkhead if stringers 8, 9 and 10 (both left and right) have internal reinforcement kits installed (Ref. 53-10-00, 201, Figures 203 thru 205).</t>
  </si>
  <si>
    <t>FUSELAGE STRINGER INSPECTION - If internal reinforcement kits are installed, inspect BB-2 thru BB-1462; BL-1 thru BL-138; BN-1 thru BN-4; BT-1 thru BT-38 (except serials BB-1463 thru BB-1471) for cracks above and below the stringer cutouts in the bend radius of the pressure bulkhead flange (Ref. 53-10-00, 201, Figures 206 thru 210).</t>
  </si>
  <si>
    <t>AD 05-01-18, Beech SB 53-2472</t>
  </si>
  <si>
    <t>Req. 5-20-05, Table 613, Item 1.a.</t>
  </si>
  <si>
    <t>Req. 5-20-05, Table 613, Item 1.b.</t>
  </si>
  <si>
    <t>Req. 5-20-05, Table 613, Item 1.d.</t>
  </si>
  <si>
    <t>Req. 5-20-05, Table 613, Item 4</t>
  </si>
  <si>
    <t>Emergency Exit Sign (Self Iluminating) Annual Inspection - after intial  7 yr inspection</t>
  </si>
  <si>
    <t>Flight Control Cable tension Check</t>
  </si>
  <si>
    <t>months</t>
  </si>
  <si>
    <t>Req. 5-20-05, Table 607, item 1</t>
  </si>
  <si>
    <t>FLAP MOTOR, GEARBOX, ACTUATORS and 90° DRIVES - Replace or inspect. Refer to Chapter 27-50-00, 001 of the King Air Series Component Maintenance Manual (P/N 101-590097-13)</t>
  </si>
  <si>
    <t>Req. 5-20-05, Table 607, Item 5</t>
  </si>
  <si>
    <t xml:space="preserve">
Trim Tab Free Play Checks - Elevator</t>
  </si>
  <si>
    <t xml:space="preserve">Req. 5-20-05, Table 607, Item 7.a. </t>
  </si>
  <si>
    <t xml:space="preserve">
Trim Tab Free Play Checks - Rudder</t>
  </si>
  <si>
    <t xml:space="preserve">Req. 5-20-05, Table 607, Item 7.b. </t>
  </si>
  <si>
    <t xml:space="preserve">
Trim Tab Free Play Checks - Aileron</t>
  </si>
  <si>
    <t xml:space="preserve">Req. 5-20-05, Table 607, Item 7.c. </t>
  </si>
  <si>
    <t>NACELLE and AUX FUEL CELLS and PROBES - inspection</t>
  </si>
  <si>
    <t>Req. 5-20-05, Table 608, Items 1.a. through 1.d.</t>
  </si>
  <si>
    <t>CREW MASKS - Inspect for condition, cleanliness, and operation. Check hoses for condition and leaks (Ref. 35-10-01, 601)</t>
  </si>
  <si>
    <t>Req. 5-20-05, Table 612, Item 1</t>
  </si>
  <si>
    <t>OXYGEN SYSTEM - Test all masks for oxygen flow (Ref. Chapter 35-00-15, 501; 35-00-17, 501; 35-00-19, 501.)</t>
  </si>
  <si>
    <t>Req. 5-20-05, Table 612, Item 4.a.</t>
  </si>
  <si>
    <t>OXYGEN SYSTEM - Inspect oxygen system installation for damage and security (Ref. Chapter 35-00-00, 001)</t>
  </si>
  <si>
    <t>Req. 5-20-05, Table 612, Item 4.b.</t>
  </si>
  <si>
    <t>Center Section Lower Forward (Main) Spar Cap - Initial</t>
  </si>
  <si>
    <t>Center Section Lower Forward (Main) Spar Cap - recurring</t>
  </si>
  <si>
    <t>To align with phase</t>
  </si>
  <si>
    <t>LH CT Blades (used) Inspection</t>
  </si>
  <si>
    <t>Checked through Biweekly</t>
  </si>
  <si>
    <t>2021-19</t>
  </si>
  <si>
    <t>8/30/2021 - 9/12/2021</t>
  </si>
  <si>
    <t>Landing Gear Box Overhaul</t>
  </si>
  <si>
    <t>Landing Gear Motor Overhaul</t>
  </si>
  <si>
    <t>12-20-53 AMM</t>
  </si>
  <si>
    <t>115-380002-5</t>
  </si>
  <si>
    <t>AD 2021-05-17</t>
  </si>
  <si>
    <t>Navigation System</t>
  </si>
  <si>
    <t xml:space="preserve">N/A by Model </t>
  </si>
  <si>
    <t>N/A by Model</t>
  </si>
  <si>
    <t>Visual inspection confirmed shields and sealant in place as described in SB 2028 parts I and II</t>
  </si>
  <si>
    <t>Compliance notes</t>
  </si>
  <si>
    <t>No defects found</t>
  </si>
  <si>
    <t>AD 90-07-17 &amp; SB 2312 verified. Drainage system aft of fuselage also inspected IAW KA 200MM Phase 1-4 inspection task G.1. 50-10-00</t>
  </si>
  <si>
    <t xml:space="preserve">Hours </t>
  </si>
  <si>
    <t>N/A by part not installed</t>
  </si>
  <si>
    <t>AD 92-10-12 &amp; SB 2416 Rev 1 found previously complied with. Latches found modified by visual inspection</t>
  </si>
  <si>
    <t xml:space="preserve">N/A by part not installed </t>
  </si>
  <si>
    <t>Visual inspection reveals kit 101-3069-1 S is installed</t>
  </si>
  <si>
    <t>Verified complied with since most recent landing gear OH</t>
  </si>
  <si>
    <t>115-811020-13</t>
  </si>
  <si>
    <t>99-810057-654</t>
  </si>
  <si>
    <t>99-810057-653</t>
  </si>
  <si>
    <t>50-820208-5</t>
  </si>
  <si>
    <t>B200</t>
  </si>
  <si>
    <t>BB-977</t>
  </si>
  <si>
    <t>N125BK</t>
  </si>
  <si>
    <t>HOBBS</t>
  </si>
  <si>
    <t>ARTEX, 91.207</t>
  </si>
  <si>
    <t>452-0133</t>
  </si>
  <si>
    <t>394736-008</t>
  </si>
  <si>
    <t>B008</t>
  </si>
  <si>
    <t>AGB-10175</t>
  </si>
  <si>
    <t>Cockpit Fire Extinguisher Weight/Pressure Check</t>
  </si>
  <si>
    <t>Cockpit Fire Extinguisher Recharge</t>
  </si>
  <si>
    <t>Cockpit Fire Extinguisher Hydrostatic Test</t>
  </si>
  <si>
    <t>P1184</t>
  </si>
  <si>
    <t>P1704</t>
  </si>
  <si>
    <t>Replacement of Cabin Door Forward and Aft Side Latch Bolts (or bayonets) (4) Safe life</t>
  </si>
  <si>
    <t>50-430177-5  &amp; 50-430018-11 bolts replaced</t>
  </si>
  <si>
    <t>Replace cabin door upper latch hook &amp; attaching hardware</t>
  </si>
  <si>
    <t>LH upper forward wing attach bolts, nuts and barrell nut assemblies-Inconel</t>
  </si>
  <si>
    <t>LH lower forward wing attach bolts, nuts and barrell nut assemblies-Inconel</t>
  </si>
  <si>
    <t>LH upper Aft wing attach bolts, nuts and barrell nut assemblies-Inconel</t>
  </si>
  <si>
    <t>LH lower Aft wing attach bolts, nuts and barrell nut assemblies-Inconel</t>
  </si>
  <si>
    <t>RH lower Aft wing attach bolts, nuts and barrell nut assemblies-Inconel</t>
  </si>
  <si>
    <t>RH upper Aft wing attach bolts, nuts and barrell nut assemblies-Inconel</t>
  </si>
  <si>
    <t>RH lower forward wing attach bolts, nuts and barrell nut assemblies-Inconel</t>
  </si>
  <si>
    <t>RH upper forward wing attach bolts, nuts and barrell nut assemblies-Inconel</t>
  </si>
  <si>
    <t>025323-300</t>
  </si>
  <si>
    <t>OH'd: 1/10/2013</t>
  </si>
  <si>
    <t>ETT:</t>
  </si>
  <si>
    <t>3100922-05</t>
  </si>
  <si>
    <t>4D030</t>
  </si>
  <si>
    <t>3100923-02</t>
  </si>
  <si>
    <t>7B-175</t>
  </si>
  <si>
    <t>3019240F</t>
  </si>
  <si>
    <t>B10862</t>
  </si>
  <si>
    <t>RH engine</t>
  </si>
  <si>
    <t>R634720A</t>
  </si>
  <si>
    <t>B-1695</t>
  </si>
  <si>
    <t>LP fuel pump</t>
  </si>
  <si>
    <t>10-781550-4</t>
  </si>
  <si>
    <t>fuel-oil heater</t>
  </si>
  <si>
    <t>10585K</t>
  </si>
  <si>
    <t>WA15483</t>
  </si>
  <si>
    <t>completed 2/5/21</t>
  </si>
  <si>
    <t>Air B200</t>
  </si>
  <si>
    <t>PCE-93778</t>
  </si>
  <si>
    <t>RH Engine Overhaul: PT6A-42     SN: PCE-93778</t>
  </si>
  <si>
    <t>Engine Accessories   PT6A-42     SN: PCE-93778</t>
  </si>
  <si>
    <t>King Air B200</t>
  </si>
  <si>
    <t>71-00-00, 001, AFTT: 12083.5</t>
  </si>
  <si>
    <t>71-00-00,001, AFTT: 12083.5</t>
  </si>
  <si>
    <t>AFTC</t>
  </si>
  <si>
    <t>B12095</t>
  </si>
  <si>
    <t>LH engine</t>
  </si>
  <si>
    <t xml:space="preserve">fuel-oil heater </t>
  </si>
  <si>
    <t>WA16870</t>
  </si>
  <si>
    <t>KAI-E-0028</t>
  </si>
  <si>
    <t>50-389057-1</t>
  </si>
  <si>
    <t>32841C</t>
  </si>
  <si>
    <t>prop tach generator</t>
  </si>
  <si>
    <t>N1 tach</t>
  </si>
  <si>
    <t>91-380003</t>
  </si>
  <si>
    <t>B-4878</t>
  </si>
  <si>
    <t>ARTEX C406-1</t>
  </si>
  <si>
    <t>HC-D4N-3A</t>
  </si>
  <si>
    <t>FY2276</t>
  </si>
  <si>
    <t>Wing Bolt Inspection - LH lower fwd</t>
  </si>
  <si>
    <t>Wing Bolt Inspection - RH lower fwd</t>
  </si>
  <si>
    <t>Wing Bolt Inspection - LH upper fwd</t>
  </si>
  <si>
    <t>Wing Bolt Inspection - RH upper fwd</t>
  </si>
  <si>
    <t>Wing Bolt Inspection - LH lower aft</t>
  </si>
  <si>
    <t>Wing Bolt Inspection - RH lower aft</t>
  </si>
  <si>
    <t>Wing Bolt Inspection - LH upper aft</t>
  </si>
  <si>
    <t>Wing Bolt Inspection - RH upper aft</t>
  </si>
  <si>
    <t>15A737</t>
  </si>
  <si>
    <t>3B069</t>
  </si>
  <si>
    <t>90A003</t>
  </si>
  <si>
    <t>5A366</t>
  </si>
  <si>
    <t>A0018X0K</t>
  </si>
  <si>
    <t>26A210</t>
  </si>
  <si>
    <t>26A689</t>
  </si>
  <si>
    <t>EASTERN AIR EXPRESS</t>
  </si>
  <si>
    <t>-</t>
  </si>
  <si>
    <t>AIRCRAFT MAINTENANCE STATUS</t>
  </si>
  <si>
    <t>Beech</t>
  </si>
  <si>
    <t>Model:</t>
  </si>
  <si>
    <t>Year:</t>
  </si>
  <si>
    <t>Make:</t>
  </si>
  <si>
    <t xml:space="preserve">Reg: </t>
  </si>
  <si>
    <t>This aircraft is FAA part 135 approved on Eastern Air Express certificate # 1EAA348M</t>
  </si>
  <si>
    <t>Phase 1 inspection</t>
  </si>
  <si>
    <t>Phase 2 inspection</t>
  </si>
  <si>
    <t>Phase 3 inspection</t>
  </si>
  <si>
    <t>Phase 4 inspection</t>
  </si>
  <si>
    <t>LH engine OH</t>
  </si>
  <si>
    <t>RH engine OH</t>
  </si>
  <si>
    <t xml:space="preserve">LH Prop OH </t>
  </si>
  <si>
    <t xml:space="preserve">RH prop OH </t>
  </si>
  <si>
    <t>ELT battery replacement</t>
  </si>
  <si>
    <t>IFR Certification (91.411/91.413)</t>
  </si>
  <si>
    <t>Aircraft reweigh</t>
  </si>
  <si>
    <t>Fire extinguisher yearly inspection</t>
  </si>
  <si>
    <t>Aircraft registration</t>
  </si>
  <si>
    <t>RH engine 100 hour MORE inspection</t>
  </si>
  <si>
    <t>RH engine 200 hour MORE inspection</t>
  </si>
  <si>
    <t>RH engine 400 hour MORE inspection</t>
  </si>
  <si>
    <t>AD 89-19-04R1</t>
  </si>
  <si>
    <t>Maintenance events due by driving factor:</t>
  </si>
  <si>
    <t>Calendar</t>
  </si>
  <si>
    <t xml:space="preserve">or </t>
  </si>
  <si>
    <t>VOR check due</t>
  </si>
  <si>
    <t>Nav Database Update due</t>
  </si>
  <si>
    <t>Monthly fire extinguisher inspection due</t>
  </si>
  <si>
    <t>Manual Revision status</t>
  </si>
  <si>
    <t xml:space="preserve">   TC1 (101-590010-147c) April 8,1997</t>
  </si>
  <si>
    <t xml:space="preserve">   TC2 (101-590010-147c) July 21,1997</t>
  </si>
  <si>
    <t xml:space="preserve">   TC3 (101-590010-147c) May 2011</t>
  </si>
  <si>
    <r>
      <t xml:space="preserve">POH/AFM (101-590010-147c) – </t>
    </r>
    <r>
      <rPr>
        <b/>
        <sz val="9"/>
        <rFont val="Arial"/>
        <family val="2"/>
      </rPr>
      <t xml:space="preserve">Rev C9 </t>
    </r>
    <r>
      <rPr>
        <sz val="9"/>
        <rFont val="Arial"/>
        <family val="2"/>
      </rPr>
      <t>- Aug 2004</t>
    </r>
  </si>
  <si>
    <t>3053921-01</t>
  </si>
  <si>
    <t>EAAB000H645</t>
  </si>
  <si>
    <t>11A566</t>
  </si>
  <si>
    <t>4K338</t>
  </si>
  <si>
    <t>39B532</t>
  </si>
  <si>
    <t>38B195</t>
  </si>
  <si>
    <t xml:space="preserve">RH Power Plant Adjustment/test </t>
  </si>
  <si>
    <t xml:space="preserve">RH General Condition check </t>
  </si>
  <si>
    <t xml:space="preserve">RH Engine P3 filter cleaning </t>
  </si>
  <si>
    <t>RH Fuel Pump Inlet Screen Clean/Inspect</t>
  </si>
  <si>
    <t>RH Fuel Nozzle Inspection</t>
  </si>
  <si>
    <t xml:space="preserve">RH Starter generator gearshaft inspection </t>
  </si>
  <si>
    <t>RH Hot Section Inspection</t>
  </si>
  <si>
    <t xml:space="preserve">RH Compressor inspection </t>
  </si>
  <si>
    <t xml:space="preserve">RH Propeller Balancing </t>
  </si>
  <si>
    <t>RH Engine Vibration Analysis</t>
  </si>
  <si>
    <t xml:space="preserve">RH Exhaust Duct inspection </t>
  </si>
  <si>
    <t>RH Engine Chip Detector Inspection</t>
  </si>
  <si>
    <t xml:space="preserve">RH Engine Instrument Calibration </t>
  </si>
  <si>
    <t>RH Bleed Valve Test</t>
  </si>
  <si>
    <t>RH Minor Inspection</t>
  </si>
  <si>
    <t>RH Propeller Periodic Inspection</t>
  </si>
  <si>
    <t>RH Isolators Inspection/Replacement</t>
  </si>
  <si>
    <t>RH AGB Internal Scavenge Oil Pump Inlet Screen Inspection</t>
  </si>
  <si>
    <t>Beechcraft Status Sheet</t>
  </si>
  <si>
    <t>Checked By EAE CP &amp; DOM</t>
  </si>
  <si>
    <t>I ACKNOWLEDGE THAT I HAVE REVIEWED THE AIRCRAFT MAINTNANCE RECORDS AND THAT THE MAINTENANCE STATUS ON THIS PAGE IS CORRECT:</t>
  </si>
  <si>
    <t xml:space="preserve">Name: </t>
  </si>
  <si>
    <t>Kevin Warwick</t>
  </si>
  <si>
    <t>Title:</t>
  </si>
  <si>
    <t>Directore of Maintenance</t>
  </si>
  <si>
    <t>Cert #:</t>
  </si>
  <si>
    <t>A&amp;P 3611105</t>
  </si>
  <si>
    <t>Signature:</t>
  </si>
  <si>
    <t>Date of report</t>
  </si>
  <si>
    <t>Hawker Beechcraft Tech Pubs Status Updated as of:  April, 26 2022</t>
  </si>
  <si>
    <t>*** AS of 04-26-2022 - NO CHANGES to ***</t>
  </si>
  <si>
    <t>Current aircraft status:</t>
  </si>
  <si>
    <t>UP</t>
  </si>
  <si>
    <t>NOT ON MORE</t>
  </si>
  <si>
    <t>PROGRAM</t>
  </si>
  <si>
    <t>LH Oil / Oil filter Analysis</t>
  </si>
  <si>
    <t>RH Oil / Oil filter Analysis</t>
  </si>
  <si>
    <t>LH Compressor Desalination Rinse</t>
  </si>
  <si>
    <t>RH Compressor Desalination Rinse</t>
  </si>
  <si>
    <t>Raisbeck RARS, Gear Doors, Strakes, Props, Leading Edges, Wing Lockers Inspection</t>
  </si>
  <si>
    <t>To line up with respective phase</t>
  </si>
  <si>
    <t>Remove and inspect</t>
  </si>
  <si>
    <t>In-situ</t>
  </si>
  <si>
    <t>101-524009-0163</t>
  </si>
  <si>
    <t>Packing MS28778-10</t>
  </si>
  <si>
    <t>101-380039-1</t>
  </si>
  <si>
    <t>Ch. 12-20-53 AMM. Lubed rudder and elevator cable seals at 13601.7</t>
  </si>
  <si>
    <t>Serviceable unit S/N B12095 (removed from PCE93276) installed 8-2-2023 with 1095.3 hours of the 4100 hours remaining.</t>
  </si>
  <si>
    <t>Airstair Door, Cargo Door  and Escape Hatches Insp.</t>
  </si>
  <si>
    <t xml:space="preserve">Downlock Hooks &amp; Pin Contact Areas               </t>
  </si>
  <si>
    <t xml:space="preserve">N/A THIS AIRCRAFT (MECHANICAL GEAR)           </t>
  </si>
  <si>
    <t>Ch. 12-20-53 AMM. N/A for mechanical gear.</t>
  </si>
  <si>
    <t>NOT ON M.O.R.E. PROGRAM</t>
  </si>
  <si>
    <t>RH Power Plant PCE-93778</t>
  </si>
  <si>
    <t>LH Starter Generator QAD Flange (anytime starter gen is removed)</t>
  </si>
  <si>
    <t>RH Starter Generator QAD Flange (anytime starter gen is removed)</t>
  </si>
  <si>
    <t>M.O.R.E. Program Requirement, Use M.O.R.E. MM</t>
  </si>
  <si>
    <t>See Raisbeck Components Inspection</t>
  </si>
  <si>
    <t>LH Hot Section Inspection  MORE Inspection</t>
  </si>
  <si>
    <t>Installed new 3-9-2023</t>
  </si>
  <si>
    <t>RG-380E/60K</t>
  </si>
  <si>
    <t>Concord Battery Inspection (STC# SA01260WI )                                Intial</t>
  </si>
  <si>
    <t>Left Propeller</t>
  </si>
  <si>
    <t>Right Propeller</t>
  </si>
  <si>
    <t xml:space="preserve">Time Since Overhaul: </t>
  </si>
  <si>
    <t>per AD 89-19-04R1, SB 2040. 05-21-05 says 600 hour initial / 18 months recurring.</t>
  </si>
  <si>
    <t xml:space="preserve">Wing Center Section Upper Surface Bonded Panel Skin                    </t>
  </si>
  <si>
    <t>Butterfield Flow-Through Anti-Ice System Inspection</t>
  </si>
  <si>
    <t>Fuselage Stringers</t>
  </si>
  <si>
    <t>LH Sundstrand Fuel Pump Removal and Inspection of Fuel Pump and the Drive Coupling and Cover Accessory Gearbox Side for Reddish Brown Stains</t>
  </si>
  <si>
    <t>RH Sundstrand Fuel Pump Removal and Inspection of Fuel Pump and the Drive Coupling and Cover Accessory Gearbox Side for Reddish Brown Stains</t>
  </si>
  <si>
    <t>HM Factor</t>
  </si>
  <si>
    <t>Wing Bolt Retorque-Due at First Phase Inspection after Wing Bolt Inspection or Replacement</t>
  </si>
  <si>
    <r>
      <t xml:space="preserve">Ref. 53-10-00-201 Table 202, Step 7. AMM. </t>
    </r>
    <r>
      <rPr>
        <sz val="10"/>
        <color rgb="FFFF0000"/>
        <rFont val="Arial"/>
        <family val="2"/>
      </rPr>
      <t>Only window frames inspected by Airquest.</t>
    </r>
  </si>
  <si>
    <t>in conjunction with phase., 05-29-00-601 AMM</t>
  </si>
  <si>
    <t>Engine OVH: 1-7-2003</t>
  </si>
  <si>
    <t>Engine T &amp; C</t>
  </si>
  <si>
    <t>unk</t>
  </si>
  <si>
    <t>PCE-93276</t>
  </si>
  <si>
    <t>Engine OVH: 12-20-2023. ETT 12,842.1; ETC 13,273</t>
  </si>
  <si>
    <t>Installed: 7 Jan 2024. AFTT 13,864.4; AFTC 14,148, ETT 12,842.1; ETC 13,273; TSO 0.0; TCSO 0</t>
  </si>
  <si>
    <t>LH Engine Overhaul: PT6A-42     SN: PCE-93276</t>
  </si>
  <si>
    <t>MORE Program Requirement</t>
  </si>
  <si>
    <t>Engine Accessories   PT6A-42     SN: PCE-93276</t>
  </si>
  <si>
    <t>LH Propeller Overhaul, S/N FY4597</t>
  </si>
  <si>
    <t>FY4597</t>
  </si>
  <si>
    <t>Installed: 7 Jan 2024. AFTT 13,864.4; PTT 4,136.3; PTSO 0.0</t>
  </si>
  <si>
    <t>Prop OVH: 5 Jan 2024; PTT 4,136.3</t>
  </si>
  <si>
    <t>LH Power Plant PCE-93276</t>
  </si>
  <si>
    <t>Weight and Balance</t>
  </si>
  <si>
    <t>2K693</t>
  </si>
  <si>
    <t>4D086</t>
  </si>
  <si>
    <t>A80246</t>
  </si>
  <si>
    <t>3112214-01</t>
  </si>
  <si>
    <t>NR09719</t>
  </si>
  <si>
    <t>25536-4</t>
  </si>
  <si>
    <t>Comp TC @ Eng OVH</t>
  </si>
  <si>
    <t>Engine TC @ OVH</t>
  </si>
  <si>
    <t>A000T5AN</t>
  </si>
  <si>
    <t>5A391</t>
  </si>
  <si>
    <t>LH Engine: PT6A-42     S/N: PCE-93276</t>
  </si>
  <si>
    <t>Verified for compliance</t>
  </si>
  <si>
    <t>LH Fuel Heater</t>
  </si>
  <si>
    <t>5-8-92</t>
  </si>
  <si>
    <t>Woodward SB 33580. P&amp;WC SB 3003</t>
  </si>
  <si>
    <t>LH Ignition Exciter Overhaul / Replacement</t>
  </si>
  <si>
    <t xml:space="preserve">O2 Cylinder Replacement </t>
  </si>
  <si>
    <t>LH Magnetic Chip Detector Bridge Test</t>
  </si>
  <si>
    <t>LH High Pressure Fuel Pump Overhaul (Argo-Tech Only)</t>
  </si>
  <si>
    <t>P&amp;WC SB 3003. TBO +500.</t>
  </si>
  <si>
    <r>
      <rPr>
        <sz val="10"/>
        <rFont val="Arial"/>
        <family val="2"/>
      </rPr>
      <t xml:space="preserve">P&amp;WC SB 3003. TBO +500. </t>
    </r>
    <r>
      <rPr>
        <sz val="10"/>
        <color rgb="FFFF0000"/>
        <rFont val="Arial"/>
        <family val="2"/>
      </rPr>
      <t>EOS document says TSO 0.0, but states No Work Done. Tony to get it corrected.</t>
    </r>
  </si>
  <si>
    <r>
      <t xml:space="preserve">Ch. 12-10-03, 301 AMM. </t>
    </r>
    <r>
      <rPr>
        <sz val="10"/>
        <color rgb="FFFF0000"/>
        <rFont val="Arial"/>
        <family val="2"/>
      </rPr>
      <t>Not mentioned on EOS paperwork.</t>
    </r>
  </si>
  <si>
    <r>
      <t xml:space="preserve">Ch. 73-10-07 EMM, packing #'s MS9388-015 &amp; MS9388-126 or ST3001-015 &amp; ST3001-126. </t>
    </r>
    <r>
      <rPr>
        <sz val="10"/>
        <color rgb="FFFF0000"/>
        <rFont val="Arial"/>
        <family val="2"/>
      </rPr>
      <t>Not mentioned on EOS paperwork.</t>
    </r>
  </si>
  <si>
    <t>RH Magnetic Chip Detector Bridge Test</t>
  </si>
  <si>
    <t>P&amp;WC SB 3003.</t>
  </si>
  <si>
    <t>7579431AM</t>
  </si>
  <si>
    <t>WF334552</t>
  </si>
  <si>
    <t>M.O.R.E</t>
  </si>
  <si>
    <t>RH CT Blades (new) Inspection (new 11,185.8 ETT)</t>
  </si>
  <si>
    <t>B12091</t>
  </si>
  <si>
    <t>LH High Pressure Fuel Pump Overhaul (Sundstrand)</t>
  </si>
  <si>
    <t>Installed 1-26-2024; AFTT 13878.6; canned from PCE-93232, TSO 860.6</t>
  </si>
  <si>
    <t>025323-300-03</t>
  </si>
  <si>
    <t>P&amp;WC SB 3003, TBO +500. Removed at AFTT 13878.6.</t>
  </si>
  <si>
    <t>P&amp;WC SB 3003. TBO +500. Installed 1-26-2024; AFTT 13878.6; canned from PCE-93232, TSO 772.4</t>
  </si>
  <si>
    <t>In-situ.</t>
  </si>
  <si>
    <t>Remove and inspect. Installed 1-26-2024; AFTT 13878.6; canned from PCE-93232, TSO 860.6</t>
  </si>
  <si>
    <t>337's</t>
  </si>
  <si>
    <t>Title / Description</t>
  </si>
  <si>
    <t>Date Installed</t>
  </si>
  <si>
    <t>Sperry VNAV Model VN-212, DER Approval</t>
  </si>
  <si>
    <t>King KLN90B, DER Approval</t>
  </si>
  <si>
    <t>Raisbeck Quiet Turbofan Propeller System, STC SA2698NM-S.</t>
  </si>
  <si>
    <t>Raisbeck Enhanced Performance Leading Edges, STC SA3831NM</t>
  </si>
  <si>
    <t>Two antennas for future install of Bendix/King CAS-66 Traffic Alert and Collision Avoidance System (TCAS-1), DER Approval</t>
  </si>
  <si>
    <t>KGS Electronics SPS-306 Static Inverter, DER Approval</t>
  </si>
  <si>
    <t>Provisions for installation of an Allied Signal Bendix/King CAS-66 Traffic Alert and Collision Avoidance System (TCAS-1) (processor unit, rack, control unit, radar graphics computer), STC SA115CH</t>
  </si>
  <si>
    <t>Completion of TCAS-1 Installation, DER Approval</t>
  </si>
  <si>
    <t>Concorde Main Battery, STC SA00741WI</t>
  </si>
  <si>
    <r>
      <rPr>
        <strike/>
        <sz val="10"/>
        <rFont val="Arial"/>
        <family val="2"/>
      </rPr>
      <t>Gill Lead Acid Battery, STC SA1016SO</t>
    </r>
    <r>
      <rPr>
        <sz val="10"/>
        <rFont val="Arial"/>
        <family val="2"/>
      </rPr>
      <t xml:space="preserve">   8-18-2004</t>
    </r>
  </si>
  <si>
    <t>Garmin GPS-500 GPS/TAWS, STC SA00864WI</t>
  </si>
  <si>
    <t>GPS 500 Interface Computer</t>
  </si>
  <si>
    <t>Avidyne EX-500 MFD/Radar Interface, STC SA00161BO.</t>
  </si>
  <si>
    <t>Projects Unlimited WSI Inflight Weather System AVX-5 Interface Computer, DER Approval</t>
  </si>
  <si>
    <r>
      <rPr>
        <strike/>
        <sz val="10"/>
        <rFont val="Arial"/>
        <family val="2"/>
      </rPr>
      <t xml:space="preserve">Bendix/King KLN90A GPS Receiver, DER Approval </t>
    </r>
    <r>
      <rPr>
        <sz val="10"/>
        <rFont val="Arial"/>
        <family val="2"/>
      </rPr>
      <t xml:space="preserve">  6-10-2005</t>
    </r>
  </si>
  <si>
    <r>
      <rPr>
        <strike/>
        <sz val="10"/>
        <rFont val="Arial"/>
        <family val="2"/>
      </rPr>
      <t>Modified KLN90A GPS Receiver to KLN90B, DER Approval</t>
    </r>
    <r>
      <rPr>
        <sz val="10"/>
        <rFont val="Arial"/>
        <family val="2"/>
      </rPr>
      <t xml:space="preserve">   6-10-2005</t>
    </r>
  </si>
  <si>
    <t>Raisbeck Wing Lockers, STC SA3857NM</t>
  </si>
  <si>
    <t>Butterfield Industries Flow Through Anti-Ice Kit, STC SA2905NM</t>
  </si>
  <si>
    <t>Frakes Exhaust Stacks, SA8703SW</t>
  </si>
  <si>
    <t>MORE Program for Engine S/N PCE-93276, STC SE00001EN</t>
  </si>
  <si>
    <t>MORE Program for Engine S/N PCE-93304, STC SE00001EN</t>
  </si>
  <si>
    <t>Aero-Mach Labs Prop RPM Indicators, STC SA01169WI</t>
  </si>
  <si>
    <t>Garmin GPS-500W GPS/TAWS Update, STC SA01933LA</t>
  </si>
  <si>
    <t>Garmin GPS-500W GPS/TAWS Update, STC SA01933LA (Amended)</t>
  </si>
  <si>
    <t>MORE Program for Engine S/N PCE-93778, STC SE00001EN</t>
  </si>
  <si>
    <t>Garmin GTX 345 ADSB In/Out Transponder, STC SA01714WI</t>
  </si>
  <si>
    <t>Parker Hannifin Nose Whee Kit 199-126, STC SA757GL</t>
  </si>
  <si>
    <t>Woodward Type II Prop Synchrophaser Model A213796, STC SA1021GL</t>
  </si>
  <si>
    <t>3-25-2024</t>
  </si>
  <si>
    <t>Tolerance MORE &amp; 200 MM CH 5</t>
  </si>
  <si>
    <t>57-00-00, 601 SIRM. 'Due At' reflects 60 day tolerance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</si>
</sst>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164" formatCode="m/d/yy;@"/>
    <numFmt numFmtId="165" formatCode="[$-409]d\-mmm\-yy;@"/>
    <numFmt numFmtId="166" formatCode="m/d/yyyy;@"/>
    <numFmt numFmtId="167" formatCode="mm/dd/yy;@"/>
    <numFmt numFmtId="168" formatCode="0.00_);[Red]\(0.00\)"/>
    <numFmt numFmtId="169" formatCode="0_);[Red]\(0\)"/>
    <numFmt numFmtId="170" formatCode="0.0"/>
    <numFmt numFmtId="171" formatCode="0.0_);[Red]\(0.0\)"/>
    <numFmt numFmtId="172" formatCode="[$-409]dd\-mmm\-yy;@"/>
    <numFmt numFmtId="173" formatCode="[$-409]mmm\-yy;@"/>
    <numFmt numFmtId="174" formatCode="#,##0.0"/>
    <numFmt numFmtId="175" formatCode="#,##0.0_);[Red]\(#,##0.0\)"/>
    <numFmt numFmtId="176" formatCode="mmm\ yyyy"/>
    <numFmt numFmtId="177" formatCode="dd\ mmm\ yyyy"/>
  </numFmts>
  <fonts count="35" x14ac:knownFonts="1">
    <font>
      <sz val="10"/>
      <name val="Arial"/>
    </font>
    <font>
      <sz val="10"/>
      <name val="Arial"/>
      <family val="2"/>
    </font>
    <font>
      <sz val="8"/>
      <name val="Arial"/>
      <family val="2"/>
    </font>
    <font>
      <sz val="10"/>
      <color indexed="10"/>
      <name val="Arial"/>
      <family val="2"/>
    </font>
    <font>
      <sz val="8"/>
      <color indexed="81"/>
      <name val="Tahoma"/>
      <family val="2"/>
    </font>
    <font>
      <b/>
      <sz val="8"/>
      <color indexed="81"/>
      <name val="Tahoma"/>
      <family val="2"/>
    </font>
    <font>
      <b/>
      <sz val="10"/>
      <name val="Arial"/>
      <family val="2"/>
    </font>
    <font>
      <b/>
      <sz val="10"/>
      <color indexed="13"/>
      <name val="Arial"/>
      <family val="2"/>
    </font>
    <font>
      <sz val="8"/>
      <color indexed="11"/>
      <name val="Arial"/>
      <family val="2"/>
    </font>
    <font>
      <sz val="14"/>
      <name val="Arial"/>
      <family val="2"/>
    </font>
    <font>
      <b/>
      <sz val="14"/>
      <name val="Arial"/>
      <family val="2"/>
    </font>
    <font>
      <sz val="9"/>
      <name val="Arial"/>
      <family val="2"/>
    </font>
    <font>
      <sz val="10"/>
      <color indexed="56"/>
      <name val="Arial"/>
      <family val="2"/>
    </font>
    <font>
      <sz val="8"/>
      <color rgb="FFFF0000"/>
      <name val="Arial"/>
      <family val="2"/>
    </font>
    <font>
      <sz val="10"/>
      <color rgb="FFFF0000"/>
      <name val="Arial"/>
      <family val="2"/>
    </font>
    <font>
      <sz val="10"/>
      <color theme="1"/>
      <name val="Arial"/>
      <family val="2"/>
    </font>
    <font>
      <sz val="10"/>
      <color theme="4"/>
      <name val="Arial"/>
      <family val="2"/>
    </font>
    <font>
      <sz val="11"/>
      <color theme="0" tint="-0.34998626667073579"/>
      <name val="Arial"/>
      <family val="2"/>
    </font>
    <font>
      <sz val="11"/>
      <name val="Arial"/>
      <family val="2"/>
    </font>
    <font>
      <sz val="10"/>
      <color theme="0" tint="-0.34998626667073579"/>
      <name val="Arial"/>
      <family val="2"/>
    </font>
    <font>
      <sz val="10"/>
      <color theme="3" tint="0.39997558519241921"/>
      <name val="Arial"/>
      <family val="2"/>
    </font>
    <font>
      <sz val="5"/>
      <name val="Arial"/>
      <family val="2"/>
    </font>
    <font>
      <sz val="9"/>
      <color indexed="81"/>
      <name val="Tahoma"/>
      <family val="2"/>
    </font>
    <font>
      <b/>
      <sz val="9"/>
      <color indexed="81"/>
      <name val="Tahoma"/>
      <family val="2"/>
    </font>
    <font>
      <b/>
      <sz val="24"/>
      <name val="Arial"/>
      <family val="2"/>
    </font>
    <font>
      <sz val="24"/>
      <name val="Arial"/>
      <family val="2"/>
    </font>
    <font>
      <sz val="16"/>
      <name val="Arial"/>
      <family val="2"/>
    </font>
    <font>
      <sz val="10"/>
      <color theme="0"/>
      <name val="Arial"/>
      <family val="2"/>
    </font>
    <font>
      <b/>
      <sz val="9"/>
      <name val="Arial"/>
      <family val="2"/>
    </font>
    <font>
      <u/>
      <sz val="10"/>
      <color theme="10"/>
      <name val="Arial"/>
      <family val="2"/>
    </font>
    <font>
      <sz val="7"/>
      <name val="Arial"/>
      <family val="2"/>
    </font>
    <font>
      <b/>
      <sz val="10"/>
      <color rgb="FFFF0000"/>
      <name val="Arial"/>
      <family val="2"/>
    </font>
    <font>
      <sz val="11"/>
      <color rgb="FFFF0000"/>
      <name val="Arial"/>
      <family val="2"/>
    </font>
    <font>
      <sz val="12"/>
      <name val="Arial"/>
      <family val="2"/>
    </font>
    <font>
      <strike/>
      <sz val="10"/>
      <name val="Arial"/>
      <family val="2"/>
    </font>
  </fonts>
  <fills count="1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FF"/>
        <bgColor indexed="64"/>
      </patternFill>
    </fill>
    <fill>
      <patternFill patternType="solid">
        <fgColor rgb="FFFFFF99"/>
        <bgColor indexed="64"/>
      </patternFill>
    </fill>
    <fill>
      <patternFill patternType="solid">
        <fgColor rgb="FF00B0F0"/>
        <bgColor indexed="64"/>
      </patternFill>
    </fill>
    <fill>
      <patternFill patternType="solid">
        <fgColor theme="1"/>
        <bgColor indexed="64"/>
      </patternFill>
    </fill>
    <fill>
      <patternFill patternType="solid">
        <fgColor rgb="FFBFBFBF"/>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1" tint="0.499984740745262"/>
        <bgColor indexed="64"/>
      </patternFill>
    </fill>
  </fills>
  <borders count="89">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thin">
        <color indexed="64"/>
      </bottom>
      <diagonal/>
    </border>
    <border>
      <left style="medium">
        <color indexed="64"/>
      </left>
      <right style="thin">
        <color indexed="64"/>
      </right>
      <top style="dashDot">
        <color indexed="64"/>
      </top>
      <bottom style="medium">
        <color indexed="64"/>
      </bottom>
      <diagonal/>
    </border>
    <border>
      <left style="thin">
        <color indexed="64"/>
      </left>
      <right style="thin">
        <color indexed="64"/>
      </right>
      <top style="dashDot">
        <color indexed="64"/>
      </top>
      <bottom style="medium">
        <color indexed="64"/>
      </bottom>
      <diagonal/>
    </border>
    <border>
      <left style="thin">
        <color indexed="64"/>
      </left>
      <right style="medium">
        <color indexed="64"/>
      </right>
      <top style="dashDot">
        <color indexed="64"/>
      </top>
      <bottom style="medium">
        <color indexed="64"/>
      </bottom>
      <diagonal/>
    </border>
    <border>
      <left style="thin">
        <color indexed="64"/>
      </left>
      <right style="thin">
        <color indexed="64"/>
      </right>
      <top style="medium">
        <color indexed="64"/>
      </top>
      <bottom style="dashDot">
        <color indexed="64"/>
      </bottom>
      <diagonal/>
    </border>
    <border>
      <left style="thin">
        <color indexed="64"/>
      </left>
      <right/>
      <top style="medium">
        <color indexed="64"/>
      </top>
      <bottom style="dashDot">
        <color indexed="64"/>
      </bottom>
      <diagonal/>
    </border>
    <border>
      <left style="medium">
        <color indexed="64"/>
      </left>
      <right style="thin">
        <color indexed="64"/>
      </right>
      <top style="medium">
        <color indexed="64"/>
      </top>
      <bottom style="dashDot">
        <color indexed="64"/>
      </bottom>
      <diagonal/>
    </border>
    <border>
      <left style="thin">
        <color indexed="64"/>
      </left>
      <right style="medium">
        <color indexed="64"/>
      </right>
      <top style="medium">
        <color indexed="64"/>
      </top>
      <bottom style="dashDot">
        <color indexed="64"/>
      </bottom>
      <diagonal/>
    </border>
    <border>
      <left/>
      <right style="thin">
        <color indexed="64"/>
      </right>
      <top style="medium">
        <color indexed="64"/>
      </top>
      <bottom style="dashDot">
        <color indexed="64"/>
      </bottom>
      <diagonal/>
    </border>
    <border>
      <left style="thin">
        <color indexed="64"/>
      </left>
      <right/>
      <top style="dashDot">
        <color indexed="64"/>
      </top>
      <bottom style="medium">
        <color indexed="64"/>
      </bottom>
      <diagonal/>
    </border>
    <border>
      <left/>
      <right style="thin">
        <color indexed="64"/>
      </right>
      <top style="dashDot">
        <color indexed="64"/>
      </top>
      <bottom style="medium">
        <color indexed="64"/>
      </bottom>
      <diagonal/>
    </border>
    <border>
      <left/>
      <right style="medium">
        <color indexed="64"/>
      </right>
      <top style="medium">
        <color indexed="64"/>
      </top>
      <bottom style="dashDot">
        <color indexed="64"/>
      </bottom>
      <diagonal/>
    </border>
    <border>
      <left/>
      <right/>
      <top style="medium">
        <color indexed="64"/>
      </top>
      <bottom style="dashDot">
        <color indexed="64"/>
      </bottom>
      <diagonal/>
    </border>
  </borders>
  <cellStyleXfs count="4">
    <xf numFmtId="0" fontId="0" fillId="0" borderId="0"/>
    <xf numFmtId="44" fontId="1" fillId="0" borderId="0" applyFont="0" applyFill="0" applyBorder="0" applyAlignment="0" applyProtection="0"/>
    <xf numFmtId="0" fontId="1" fillId="0" borderId="0"/>
    <xf numFmtId="0" fontId="29" fillId="0" borderId="0" applyNumberFormat="0" applyFill="0" applyBorder="0" applyAlignment="0" applyProtection="0"/>
  </cellStyleXfs>
  <cellXfs count="1282">
    <xf numFmtId="0" fontId="0" fillId="0" borderId="0" xfId="0"/>
    <xf numFmtId="0" fontId="0" fillId="0" borderId="1" xfId="0" applyBorder="1"/>
    <xf numFmtId="0" fontId="0" fillId="0" borderId="0" xfId="0" applyAlignment="1">
      <alignment wrapText="1"/>
    </xf>
    <xf numFmtId="171" fontId="0" fillId="0" borderId="2" xfId="0" applyNumberFormat="1" applyBorder="1"/>
    <xf numFmtId="169" fontId="0" fillId="0" borderId="2" xfId="0" applyNumberFormat="1" applyBorder="1"/>
    <xf numFmtId="0" fontId="9" fillId="0" borderId="0" xfId="0" applyFont="1"/>
    <xf numFmtId="0" fontId="9" fillId="0" borderId="3" xfId="0" applyFont="1" applyBorder="1"/>
    <xf numFmtId="169" fontId="9" fillId="0" borderId="0" xfId="0" applyNumberFormat="1" applyFont="1"/>
    <xf numFmtId="0" fontId="9" fillId="0" borderId="0" xfId="0" applyFont="1" applyAlignment="1">
      <alignment horizontal="left"/>
    </xf>
    <xf numFmtId="0" fontId="9" fillId="0" borderId="4" xfId="0" applyFont="1" applyBorder="1"/>
    <xf numFmtId="0" fontId="9" fillId="0" borderId="5" xfId="0" applyFont="1" applyBorder="1"/>
    <xf numFmtId="169" fontId="9" fillId="0" borderId="4" xfId="0" applyNumberFormat="1" applyFont="1" applyBorder="1"/>
    <xf numFmtId="171" fontId="0" fillId="0" borderId="6" xfId="0" applyNumberFormat="1" applyBorder="1"/>
    <xf numFmtId="169" fontId="0" fillId="0" borderId="7" xfId="0" applyNumberFormat="1" applyBorder="1"/>
    <xf numFmtId="171" fontId="0" fillId="0" borderId="7" xfId="0" applyNumberFormat="1" applyBorder="1"/>
    <xf numFmtId="0" fontId="9" fillId="0" borderId="0" xfId="0" applyFont="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0" xfId="0" applyFont="1" applyAlignment="1">
      <alignment horizontal="right"/>
    </xf>
    <xf numFmtId="169" fontId="6" fillId="0" borderId="0" xfId="0" applyNumberFormat="1" applyFont="1"/>
    <xf numFmtId="49" fontId="9" fillId="0" borderId="0" xfId="0" applyNumberFormat="1" applyFont="1" applyAlignment="1">
      <alignment horizontal="right"/>
    </xf>
    <xf numFmtId="0" fontId="9" fillId="0" borderId="11" xfId="0" applyFont="1" applyBorder="1" applyAlignment="1">
      <alignment horizontal="center"/>
    </xf>
    <xf numFmtId="0" fontId="9" fillId="0" borderId="12" xfId="0" applyFont="1" applyBorder="1" applyAlignment="1">
      <alignment horizontal="center"/>
    </xf>
    <xf numFmtId="14" fontId="9" fillId="0" borderId="13" xfId="0" applyNumberFormat="1" applyFont="1" applyBorder="1" applyAlignment="1">
      <alignment horizontal="center"/>
    </xf>
    <xf numFmtId="1" fontId="9" fillId="0" borderId="12" xfId="0" applyNumberFormat="1" applyFont="1" applyBorder="1" applyAlignment="1">
      <alignment horizontal="center"/>
    </xf>
    <xf numFmtId="0" fontId="0" fillId="0" borderId="13" xfId="0" applyBorder="1" applyAlignment="1" applyProtection="1">
      <alignment shrinkToFit="1"/>
      <protection locked="0"/>
    </xf>
    <xf numFmtId="0" fontId="0" fillId="0" borderId="14" xfId="0" applyBorder="1" applyAlignment="1" applyProtection="1">
      <alignment shrinkToFit="1"/>
      <protection locked="0"/>
    </xf>
    <xf numFmtId="0" fontId="0" fillId="0" borderId="18" xfId="0" applyBorder="1"/>
    <xf numFmtId="0" fontId="0" fillId="0" borderId="19" xfId="0" applyBorder="1"/>
    <xf numFmtId="0" fontId="0" fillId="3" borderId="1" xfId="0" applyFill="1" applyBorder="1"/>
    <xf numFmtId="0" fontId="0" fillId="0" borderId="20" xfId="0" applyBorder="1"/>
    <xf numFmtId="0" fontId="0" fillId="2" borderId="1" xfId="0" applyFill="1" applyBorder="1"/>
    <xf numFmtId="169" fontId="0" fillId="0" borderId="1" xfId="0" applyNumberFormat="1" applyBorder="1"/>
    <xf numFmtId="2" fontId="0" fillId="0" borderId="1" xfId="0" applyNumberFormat="1"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0" fillId="0" borderId="3" xfId="0" applyBorder="1"/>
    <xf numFmtId="0" fontId="0" fillId="3" borderId="0" xfId="0" applyFill="1"/>
    <xf numFmtId="0" fontId="0" fillId="0" borderId="21" xfId="0" applyBorder="1"/>
    <xf numFmtId="0" fontId="0" fillId="2" borderId="0" xfId="0" applyFill="1"/>
    <xf numFmtId="169" fontId="0" fillId="0" borderId="0" xfId="0" applyNumberFormat="1"/>
    <xf numFmtId="0" fontId="0" fillId="0" borderId="0" xfId="0" applyAlignment="1">
      <alignment horizontal="left"/>
    </xf>
    <xf numFmtId="0" fontId="0" fillId="0" borderId="7" xfId="0" applyBorder="1" applyAlignment="1">
      <alignment horizontal="left"/>
    </xf>
    <xf numFmtId="0" fontId="0" fillId="0" borderId="22" xfId="0" applyBorder="1"/>
    <xf numFmtId="0" fontId="0" fillId="0" borderId="23" xfId="0" applyBorder="1"/>
    <xf numFmtId="0" fontId="0" fillId="2" borderId="4" xfId="0" applyFill="1" applyBorder="1"/>
    <xf numFmtId="0" fontId="0" fillId="0" borderId="4" xfId="0" applyBorder="1"/>
    <xf numFmtId="172" fontId="7" fillId="4" borderId="22" xfId="0" applyNumberFormat="1" applyFont="1" applyFill="1" applyBorder="1"/>
    <xf numFmtId="0" fontId="0" fillId="2"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5" xfId="0" applyFill="1" applyBorder="1" applyAlignment="1">
      <alignment horizontal="left" vertical="center" wrapText="1"/>
    </xf>
    <xf numFmtId="0" fontId="0" fillId="2" borderId="28" xfId="0" applyFill="1" applyBorder="1" applyAlignment="1">
      <alignment horizontal="left" vertical="center" wrapText="1"/>
    </xf>
    <xf numFmtId="44" fontId="0" fillId="0" borderId="0" xfId="1" applyFont="1" applyAlignment="1">
      <alignment horizontal="center" vertical="center" wrapText="1"/>
    </xf>
    <xf numFmtId="0" fontId="0" fillId="0" borderId="0" xfId="0" applyAlignment="1">
      <alignment horizontal="center" vertical="center" wrapText="1"/>
    </xf>
    <xf numFmtId="0" fontId="0" fillId="2" borderId="15" xfId="0" applyFill="1" applyBorder="1" applyAlignment="1">
      <alignment horizontal="center" vertical="center" wrapText="1"/>
    </xf>
    <xf numFmtId="0" fontId="0" fillId="3" borderId="29"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left" vertical="center"/>
    </xf>
    <xf numFmtId="0" fontId="0" fillId="0" borderId="31" xfId="0" applyBorder="1" applyAlignment="1">
      <alignment horizontal="center" vertical="center" wrapText="1"/>
    </xf>
    <xf numFmtId="168" fontId="8" fillId="2" borderId="15" xfId="0" applyNumberFormat="1" applyFont="1" applyFill="1" applyBorder="1" applyAlignment="1">
      <alignment horizontal="center" vertical="center" wrapText="1"/>
    </xf>
    <xf numFmtId="0" fontId="0" fillId="0" borderId="9" xfId="0" applyBorder="1" applyAlignment="1">
      <alignment wrapText="1"/>
    </xf>
    <xf numFmtId="1" fontId="0" fillId="2" borderId="9" xfId="0" applyNumberFormat="1" applyFill="1" applyBorder="1" applyAlignment="1">
      <alignment wrapText="1"/>
    </xf>
    <xf numFmtId="0" fontId="0" fillId="0" borderId="3" xfId="0" applyBorder="1" applyAlignment="1">
      <alignment horizontal="center" vertical="center" wrapText="1"/>
    </xf>
    <xf numFmtId="0" fontId="6" fillId="0" borderId="3" xfId="0" applyFont="1" applyBorder="1"/>
    <xf numFmtId="0" fontId="0" fillId="0" borderId="25" xfId="0" applyBorder="1"/>
    <xf numFmtId="1" fontId="0" fillId="2" borderId="17" xfId="0" applyNumberFormat="1" applyFill="1" applyBorder="1" applyAlignment="1">
      <alignment wrapText="1"/>
    </xf>
    <xf numFmtId="0" fontId="0" fillId="0" borderId="3" xfId="0" applyBorder="1" applyAlignment="1">
      <alignment wrapText="1"/>
    </xf>
    <xf numFmtId="14" fontId="0" fillId="0" borderId="9" xfId="0" applyNumberFormat="1" applyBorder="1" applyAlignment="1">
      <alignment wrapText="1"/>
    </xf>
    <xf numFmtId="0" fontId="0" fillId="0" borderId="32" xfId="0" applyBorder="1"/>
    <xf numFmtId="0" fontId="0" fillId="0" borderId="30" xfId="0" applyBorder="1"/>
    <xf numFmtId="16"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1" fillId="0" borderId="0" xfId="0" applyFont="1"/>
    <xf numFmtId="1" fontId="0" fillId="2" borderId="16" xfId="0" applyNumberFormat="1" applyFill="1" applyBorder="1"/>
    <xf numFmtId="0" fontId="0" fillId="5" borderId="29" xfId="0" applyFill="1" applyBorder="1" applyAlignment="1">
      <alignment horizontal="center" vertical="center" wrapText="1"/>
    </xf>
    <xf numFmtId="0" fontId="0" fillId="5" borderId="1" xfId="0" applyFill="1" applyBorder="1"/>
    <xf numFmtId="0" fontId="0" fillId="5" borderId="0" xfId="0" applyFill="1"/>
    <xf numFmtId="0" fontId="0" fillId="5" borderId="4" xfId="0" applyFill="1" applyBorder="1"/>
    <xf numFmtId="0" fontId="0" fillId="0" borderId="15" xfId="0" applyBorder="1"/>
    <xf numFmtId="0" fontId="0" fillId="5" borderId="15" xfId="0" applyFill="1" applyBorder="1"/>
    <xf numFmtId="0" fontId="0" fillId="5" borderId="25" xfId="0" applyFill="1" applyBorder="1" applyAlignment="1">
      <alignment horizontal="center" vertical="center" wrapText="1"/>
    </xf>
    <xf numFmtId="0" fontId="0" fillId="0" borderId="30" xfId="0" applyBorder="1" applyAlignment="1">
      <alignment horizontal="center" vertical="center" wrapText="1"/>
    </xf>
    <xf numFmtId="49" fontId="0" fillId="0" borderId="1" xfId="0" applyNumberFormat="1" applyBorder="1" applyAlignment="1">
      <alignment horizontal="left" shrinkToFit="1"/>
    </xf>
    <xf numFmtId="44" fontId="0" fillId="0" borderId="0" xfId="1" applyFont="1"/>
    <xf numFmtId="49" fontId="1" fillId="0" borderId="0" xfId="0" applyNumberFormat="1" applyFont="1" applyAlignment="1">
      <alignment shrinkToFit="1"/>
    </xf>
    <xf numFmtId="0" fontId="0" fillId="0" borderId="0" xfId="0" applyAlignment="1">
      <alignment shrinkToFit="1"/>
    </xf>
    <xf numFmtId="0" fontId="0" fillId="2" borderId="27" xfId="0" applyFill="1" applyBorder="1" applyAlignment="1">
      <alignment horizontal="center" vertical="center" shrinkToFit="1"/>
    </xf>
    <xf numFmtId="0" fontId="0" fillId="2" borderId="34" xfId="0" applyFill="1" applyBorder="1" applyAlignment="1">
      <alignment horizontal="center" vertical="center" wrapText="1"/>
    </xf>
    <xf numFmtId="169" fontId="0" fillId="2" borderId="29" xfId="0" applyNumberFormat="1" applyFill="1" applyBorder="1" applyAlignment="1">
      <alignment horizontal="center" vertical="center" wrapText="1"/>
    </xf>
    <xf numFmtId="169" fontId="0" fillId="2" borderId="35" xfId="0" applyNumberFormat="1" applyFill="1" applyBorder="1" applyAlignment="1">
      <alignment horizontal="center" vertical="center" wrapText="1"/>
    </xf>
    <xf numFmtId="0" fontId="0" fillId="2" borderId="36" xfId="0" applyFill="1" applyBorder="1" applyAlignment="1">
      <alignment horizontal="center" vertical="center" shrinkToFit="1"/>
    </xf>
    <xf numFmtId="0" fontId="0" fillId="2" borderId="35" xfId="0" applyFill="1" applyBorder="1" applyAlignment="1">
      <alignment horizontal="center" vertical="center" wrapText="1"/>
    </xf>
    <xf numFmtId="0" fontId="0" fillId="2" borderId="18" xfId="0" applyFill="1" applyBorder="1" applyAlignment="1">
      <alignment horizontal="center" vertical="center" wrapText="1"/>
    </xf>
    <xf numFmtId="0" fontId="0" fillId="0" borderId="5" xfId="0" applyBorder="1" applyAlignment="1">
      <alignment horizontal="center" vertical="center" wrapText="1"/>
    </xf>
    <xf numFmtId="0" fontId="0" fillId="3" borderId="30" xfId="0" applyFill="1" applyBorder="1" applyAlignment="1">
      <alignment horizontal="center" vertical="center" wrapText="1"/>
    </xf>
    <xf numFmtId="1" fontId="0" fillId="2" borderId="15" xfId="0" applyNumberFormat="1" applyFill="1" applyBorder="1"/>
    <xf numFmtId="0" fontId="0" fillId="0" borderId="5" xfId="0" applyBorder="1"/>
    <xf numFmtId="0" fontId="2" fillId="2" borderId="29" xfId="0" applyFont="1" applyFill="1" applyBorder="1" applyAlignment="1">
      <alignment horizontal="center" vertical="center" wrapText="1"/>
    </xf>
    <xf numFmtId="0" fontId="0" fillId="0" borderId="0" xfId="0" applyAlignment="1">
      <alignment horizontal="right"/>
    </xf>
    <xf numFmtId="0" fontId="6" fillId="0" borderId="0" xfId="0" applyFont="1" applyAlignment="1">
      <alignment wrapText="1"/>
    </xf>
    <xf numFmtId="165" fontId="0" fillId="0" borderId="0" xfId="0" applyNumberFormat="1"/>
    <xf numFmtId="165" fontId="0" fillId="0" borderId="0" xfId="0" applyNumberFormat="1" applyAlignment="1">
      <alignment horizontal="right"/>
    </xf>
    <xf numFmtId="0" fontId="0" fillId="0" borderId="0" xfId="0" applyAlignment="1">
      <alignment horizontal="center"/>
    </xf>
    <xf numFmtId="0" fontId="0" fillId="6" borderId="9" xfId="0" applyFill="1" applyBorder="1" applyAlignment="1">
      <alignment wrapText="1"/>
    </xf>
    <xf numFmtId="0" fontId="0" fillId="6" borderId="15" xfId="0" applyFill="1" applyBorder="1"/>
    <xf numFmtId="0" fontId="0" fillId="7" borderId="9" xfId="0" applyFill="1" applyBorder="1" applyAlignment="1">
      <alignment wrapText="1"/>
    </xf>
    <xf numFmtId="0" fontId="0" fillId="8" borderId="0" xfId="0" applyFill="1"/>
    <xf numFmtId="0" fontId="0" fillId="8" borderId="9" xfId="0" applyFill="1" applyBorder="1" applyAlignment="1">
      <alignment wrapText="1"/>
    </xf>
    <xf numFmtId="0" fontId="0" fillId="8" borderId="0" xfId="0" applyFill="1" applyAlignment="1">
      <alignment wrapText="1"/>
    </xf>
    <xf numFmtId="0" fontId="0" fillId="0" borderId="9" xfId="0" applyBorder="1" applyAlignment="1">
      <alignment horizontal="center" wrapText="1"/>
    </xf>
    <xf numFmtId="0" fontId="0" fillId="0" borderId="25" xfId="0" applyBorder="1" applyAlignment="1">
      <alignment horizontal="center"/>
    </xf>
    <xf numFmtId="1" fontId="0" fillId="2" borderId="25" xfId="0" applyNumberFormat="1" applyFill="1" applyBorder="1" applyAlignment="1">
      <alignment horizontal="center"/>
    </xf>
    <xf numFmtId="1" fontId="0" fillId="2" borderId="28" xfId="0" applyNumberFormat="1" applyFill="1" applyBorder="1" applyAlignment="1">
      <alignment horizontal="center"/>
    </xf>
    <xf numFmtId="1" fontId="0" fillId="2" borderId="16" xfId="0" applyNumberFormat="1" applyFill="1" applyBorder="1" applyAlignment="1">
      <alignment horizontal="center"/>
    </xf>
    <xf numFmtId="0" fontId="0" fillId="0" borderId="37" xfId="0" applyBorder="1"/>
    <xf numFmtId="0" fontId="0" fillId="2" borderId="36" xfId="0" applyFill="1" applyBorder="1" applyAlignment="1">
      <alignment horizontal="center" vertical="center" wrapText="1"/>
    </xf>
    <xf numFmtId="0" fontId="0" fillId="0" borderId="15" xfId="0" applyBorder="1" applyAlignment="1">
      <alignment horizontal="center"/>
    </xf>
    <xf numFmtId="1" fontId="0" fillId="2" borderId="15" xfId="0" applyNumberFormat="1" applyFill="1" applyBorder="1" applyAlignment="1">
      <alignment horizontal="center"/>
    </xf>
    <xf numFmtId="0" fontId="0" fillId="3" borderId="38" xfId="0" applyFill="1" applyBorder="1" applyAlignment="1">
      <alignment horizontal="center" vertical="center" wrapText="1"/>
    </xf>
    <xf numFmtId="0" fontId="0" fillId="2" borderId="38" xfId="0" applyFill="1" applyBorder="1" applyAlignment="1">
      <alignment horizontal="center" vertical="center" wrapText="1"/>
    </xf>
    <xf numFmtId="169" fontId="0" fillId="2" borderId="20" xfId="0" applyNumberFormat="1" applyFill="1" applyBorder="1" applyAlignment="1" applyProtection="1">
      <alignment horizontal="center" vertical="center" wrapText="1"/>
      <protection locked="0"/>
    </xf>
    <xf numFmtId="169" fontId="0" fillId="2" borderId="39" xfId="0" applyNumberFormat="1" applyFill="1" applyBorder="1" applyAlignment="1" applyProtection="1">
      <alignment horizontal="center" vertical="center" wrapText="1"/>
      <protection locked="0"/>
    </xf>
    <xf numFmtId="0" fontId="6" fillId="0" borderId="37" xfId="0" applyFont="1" applyBorder="1" applyAlignment="1">
      <alignment horizontal="center" vertical="center" wrapText="1"/>
    </xf>
    <xf numFmtId="0" fontId="0" fillId="0" borderId="30" xfId="0" applyBorder="1" applyAlignment="1">
      <alignment horizontal="center" wrapText="1"/>
    </xf>
    <xf numFmtId="1" fontId="0" fillId="2" borderId="30" xfId="0" applyNumberFormat="1" applyFill="1" applyBorder="1" applyAlignment="1">
      <alignment horizontal="center" wrapText="1"/>
    </xf>
    <xf numFmtId="0" fontId="6" fillId="0" borderId="18" xfId="0" applyFont="1" applyBorder="1"/>
    <xf numFmtId="0" fontId="0" fillId="7" borderId="30" xfId="0" applyFill="1" applyBorder="1" applyAlignment="1">
      <alignment horizontal="center" vertical="center" wrapText="1"/>
    </xf>
    <xf numFmtId="0" fontId="0" fillId="7" borderId="30" xfId="0" applyFill="1" applyBorder="1" applyAlignment="1">
      <alignment horizontal="center" wrapText="1"/>
    </xf>
    <xf numFmtId="0" fontId="0" fillId="3" borderId="9" xfId="0" applyFill="1" applyBorder="1" applyAlignment="1">
      <alignment horizontal="center" vertical="center" wrapText="1"/>
    </xf>
    <xf numFmtId="0" fontId="0" fillId="0" borderId="15" xfId="0" applyBorder="1" applyAlignment="1">
      <alignment horizontal="center" wrapText="1"/>
    </xf>
    <xf numFmtId="1" fontId="0" fillId="2" borderId="33" xfId="0" applyNumberFormat="1" applyFill="1" applyBorder="1" applyAlignment="1">
      <alignment horizontal="center" wrapText="1"/>
    </xf>
    <xf numFmtId="0" fontId="0" fillId="0" borderId="25" xfId="0" applyBorder="1" applyAlignment="1">
      <alignment horizontal="center" wrapText="1"/>
    </xf>
    <xf numFmtId="1" fontId="0" fillId="2" borderId="25" xfId="0" applyNumberFormat="1" applyFill="1" applyBorder="1" applyAlignment="1">
      <alignment horizontal="center" wrapText="1"/>
    </xf>
    <xf numFmtId="1" fontId="0" fillId="2" borderId="28" xfId="0" applyNumberFormat="1" applyFill="1" applyBorder="1" applyAlignment="1">
      <alignment horizontal="center" wrapText="1"/>
    </xf>
    <xf numFmtId="0" fontId="0" fillId="0" borderId="5" xfId="0" applyBorder="1" applyAlignment="1">
      <alignment wrapText="1"/>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41" xfId="0" applyBorder="1" applyAlignment="1">
      <alignment horizontal="center" vertical="center" wrapText="1"/>
    </xf>
    <xf numFmtId="0" fontId="0" fillId="0" borderId="21" xfId="0" applyBorder="1" applyAlignment="1">
      <alignment horizontal="center" vertical="center" wrapText="1"/>
    </xf>
    <xf numFmtId="173" fontId="0" fillId="0" borderId="23" xfId="0" applyNumberFormat="1" applyBorder="1" applyAlignment="1">
      <alignment horizontal="center" wrapText="1"/>
    </xf>
    <xf numFmtId="0" fontId="0" fillId="0" borderId="42" xfId="0" applyBorder="1" applyAlignment="1">
      <alignment horizontal="center"/>
    </xf>
    <xf numFmtId="0" fontId="0" fillId="0" borderId="23" xfId="0" applyBorder="1" applyAlignment="1">
      <alignment horizontal="center" wrapText="1"/>
    </xf>
    <xf numFmtId="14" fontId="0" fillId="0" borderId="12" xfId="0" applyNumberFormat="1" applyBorder="1" applyAlignment="1">
      <alignment horizontal="center" wrapText="1"/>
    </xf>
    <xf numFmtId="0" fontId="0" fillId="0" borderId="42" xfId="0" applyBorder="1" applyAlignment="1">
      <alignment horizontal="center" wrapText="1"/>
    </xf>
    <xf numFmtId="14" fontId="0" fillId="0" borderId="42" xfId="0" applyNumberFormat="1" applyBorder="1" applyAlignment="1">
      <alignment horizontal="center" wrapText="1"/>
    </xf>
    <xf numFmtId="14" fontId="0" fillId="0" borderId="43" xfId="0" applyNumberFormat="1" applyBorder="1" applyAlignment="1">
      <alignment horizontal="center" wrapText="1"/>
    </xf>
    <xf numFmtId="0" fontId="0" fillId="0" borderId="44" xfId="0" applyBorder="1" applyAlignment="1">
      <alignment horizontal="center"/>
    </xf>
    <xf numFmtId="0" fontId="0" fillId="2" borderId="27" xfId="0" applyFill="1" applyBorder="1" applyAlignment="1">
      <alignment horizontal="left" vertical="center" wrapText="1"/>
    </xf>
    <xf numFmtId="0" fontId="0" fillId="0" borderId="27" xfId="0" applyBorder="1" applyAlignment="1" applyProtection="1">
      <alignment wrapText="1"/>
      <protection locked="0"/>
    </xf>
    <xf numFmtId="0" fontId="0" fillId="0" borderId="27" xfId="0" applyBorder="1" applyProtection="1">
      <protection locked="0"/>
    </xf>
    <xf numFmtId="0" fontId="0" fillId="0" borderId="14" xfId="0" applyBorder="1" applyAlignment="1" applyProtection="1">
      <alignment wrapText="1"/>
      <protection locked="0"/>
    </xf>
    <xf numFmtId="169" fontId="0" fillId="2" borderId="45" xfId="0" applyNumberFormat="1" applyFill="1" applyBorder="1" applyAlignment="1">
      <alignment horizontal="center" vertical="center" wrapText="1"/>
    </xf>
    <xf numFmtId="169" fontId="0" fillId="2" borderId="18" xfId="0" applyNumberFormat="1" applyFill="1" applyBorder="1" applyAlignment="1" applyProtection="1">
      <alignment horizontal="center" vertical="center" wrapText="1"/>
      <protection locked="0"/>
    </xf>
    <xf numFmtId="168" fontId="8" fillId="2" borderId="46" xfId="0" applyNumberFormat="1" applyFont="1" applyFill="1" applyBorder="1" applyAlignment="1">
      <alignment horizontal="center" vertical="center" wrapText="1"/>
    </xf>
    <xf numFmtId="170" fontId="0" fillId="2" borderId="47" xfId="0" applyNumberFormat="1" applyFill="1" applyBorder="1" applyAlignment="1">
      <alignment horizontal="center" wrapText="1"/>
    </xf>
    <xf numFmtId="170" fontId="0" fillId="2" borderId="48" xfId="0" applyNumberFormat="1" applyFill="1" applyBorder="1" applyAlignment="1">
      <alignment horizontal="center"/>
    </xf>
    <xf numFmtId="170" fontId="0" fillId="2" borderId="46" xfId="0" applyNumberFormat="1" applyFill="1" applyBorder="1" applyAlignment="1">
      <alignment horizontal="center"/>
    </xf>
    <xf numFmtId="170" fontId="0" fillId="2" borderId="49" xfId="0" applyNumberFormat="1" applyFill="1" applyBorder="1" applyAlignment="1">
      <alignment horizontal="center" wrapText="1"/>
    </xf>
    <xf numFmtId="170" fontId="0" fillId="2" borderId="48" xfId="0" applyNumberFormat="1" applyFill="1" applyBorder="1" applyAlignment="1">
      <alignment horizontal="center" wrapText="1"/>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50" xfId="0" applyBorder="1" applyAlignment="1">
      <alignment horizontal="center" vertical="center" wrapText="1"/>
    </xf>
    <xf numFmtId="0" fontId="6" fillId="0" borderId="29" xfId="0" applyFont="1" applyBorder="1" applyAlignment="1">
      <alignment horizontal="center" vertical="center" wrapText="1"/>
    </xf>
    <xf numFmtId="0" fontId="0" fillId="0" borderId="18" xfId="0" applyBorder="1" applyAlignment="1">
      <alignment wrapText="1"/>
    </xf>
    <xf numFmtId="0" fontId="0" fillId="0" borderId="25" xfId="0" applyBorder="1" applyAlignment="1">
      <alignment wrapText="1"/>
    </xf>
    <xf numFmtId="0" fontId="0" fillId="5" borderId="25" xfId="0" applyFill="1" applyBorder="1" applyAlignment="1">
      <alignment wrapText="1"/>
    </xf>
    <xf numFmtId="14" fontId="0" fillId="0" borderId="25" xfId="0" applyNumberFormat="1" applyBorder="1" applyAlignment="1">
      <alignment wrapText="1"/>
    </xf>
    <xf numFmtId="0" fontId="0" fillId="0" borderId="50" xfId="0" applyBorder="1" applyAlignment="1" applyProtection="1">
      <alignment shrinkToFit="1"/>
      <protection locked="0"/>
    </xf>
    <xf numFmtId="0" fontId="0" fillId="0" borderId="27" xfId="0" applyBorder="1" applyAlignment="1" applyProtection="1">
      <alignment shrinkToFit="1"/>
      <protection locked="0"/>
    </xf>
    <xf numFmtId="0" fontId="0" fillId="7" borderId="38" xfId="0" applyFill="1" applyBorder="1" applyAlignment="1">
      <alignment horizontal="center" vertical="center" wrapText="1"/>
    </xf>
    <xf numFmtId="0" fontId="0" fillId="2" borderId="42" xfId="0" applyFill="1" applyBorder="1" applyAlignment="1">
      <alignment horizontal="center" vertical="center" wrapText="1"/>
    </xf>
    <xf numFmtId="0" fontId="0" fillId="0" borderId="42" xfId="0" applyBorder="1" applyAlignment="1">
      <alignment wrapText="1"/>
    </xf>
    <xf numFmtId="0" fontId="0" fillId="0" borderId="43" xfId="0" applyBorder="1"/>
    <xf numFmtId="0" fontId="0" fillId="0" borderId="12" xfId="0" applyBorder="1" applyAlignment="1">
      <alignment wrapText="1"/>
    </xf>
    <xf numFmtId="1" fontId="0" fillId="0" borderId="42" xfId="0" applyNumberFormat="1" applyBorder="1" applyAlignment="1">
      <alignment horizontal="center" wrapText="1"/>
    </xf>
    <xf numFmtId="0" fontId="0" fillId="0" borderId="43" xfId="0" applyBorder="1" applyAlignment="1">
      <alignment horizontal="center"/>
    </xf>
    <xf numFmtId="0" fontId="0" fillId="0" borderId="44" xfId="0" applyBorder="1" applyAlignment="1">
      <alignment horizontal="center" wrapText="1"/>
    </xf>
    <xf numFmtId="0" fontId="2" fillId="2" borderId="27" xfId="0" applyFont="1" applyFill="1" applyBorder="1" applyAlignment="1">
      <alignment horizontal="left" vertical="center" shrinkToFit="1"/>
    </xf>
    <xf numFmtId="0" fontId="0" fillId="0" borderId="36" xfId="0" applyBorder="1" applyAlignment="1">
      <alignment horizontal="center" vertical="center" shrinkToFit="1"/>
    </xf>
    <xf numFmtId="170" fontId="0" fillId="2" borderId="46" xfId="0" applyNumberFormat="1" applyFill="1" applyBorder="1"/>
    <xf numFmtId="4" fontId="0" fillId="8" borderId="9" xfId="0" applyNumberFormat="1" applyFill="1" applyBorder="1" applyAlignment="1">
      <alignment horizontal="center" vertical="center" wrapText="1"/>
    </xf>
    <xf numFmtId="0" fontId="0" fillId="8" borderId="9"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25" xfId="0" applyFill="1" applyBorder="1"/>
    <xf numFmtId="0" fontId="0" fillId="8" borderId="37" xfId="0" applyFill="1" applyBorder="1"/>
    <xf numFmtId="0" fontId="0" fillId="8" borderId="0" xfId="0" applyFill="1" applyAlignment="1">
      <alignment horizontal="center" vertical="center" wrapText="1"/>
    </xf>
    <xf numFmtId="1" fontId="9" fillId="0" borderId="9" xfId="0" applyNumberFormat="1" applyFont="1" applyBorder="1" applyAlignment="1">
      <alignment horizontal="center"/>
    </xf>
    <xf numFmtId="0" fontId="0" fillId="8" borderId="1" xfId="0" applyFill="1" applyBorder="1" applyAlignment="1">
      <alignment wrapText="1"/>
    </xf>
    <xf numFmtId="170" fontId="0" fillId="0" borderId="43" xfId="0" applyNumberFormat="1" applyBorder="1" applyAlignment="1">
      <alignment horizontal="center" wrapText="1"/>
    </xf>
    <xf numFmtId="0" fontId="0" fillId="0" borderId="38" xfId="0" applyBorder="1"/>
    <xf numFmtId="0" fontId="0" fillId="7" borderId="25" xfId="0" applyFill="1" applyBorder="1"/>
    <xf numFmtId="0" fontId="0" fillId="7" borderId="15" xfId="0" applyFill="1" applyBorder="1" applyAlignment="1">
      <alignment wrapText="1"/>
    </xf>
    <xf numFmtId="0" fontId="0" fillId="7" borderId="25" xfId="0" applyFill="1" applyBorder="1" applyAlignment="1">
      <alignment wrapText="1"/>
    </xf>
    <xf numFmtId="0" fontId="0" fillId="7" borderId="30" xfId="0" applyFill="1" applyBorder="1" applyAlignment="1">
      <alignment wrapText="1"/>
    </xf>
    <xf numFmtId="0" fontId="0" fillId="7" borderId="30" xfId="0" applyFill="1" applyBorder="1"/>
    <xf numFmtId="0" fontId="0" fillId="9" borderId="30" xfId="0" applyFill="1" applyBorder="1" applyAlignment="1">
      <alignment horizontal="center" wrapText="1"/>
    </xf>
    <xf numFmtId="0" fontId="0" fillId="9" borderId="25" xfId="0" applyFill="1" applyBorder="1" applyAlignment="1">
      <alignment horizontal="center"/>
    </xf>
    <xf numFmtId="0" fontId="0" fillId="9" borderId="25" xfId="0" applyFill="1" applyBorder="1" applyAlignment="1">
      <alignment horizontal="center" wrapText="1"/>
    </xf>
    <xf numFmtId="0" fontId="0" fillId="9" borderId="15" xfId="0" applyFill="1" applyBorder="1" applyAlignment="1">
      <alignment horizontal="center" wrapText="1"/>
    </xf>
    <xf numFmtId="0" fontId="0" fillId="9" borderId="30" xfId="0" applyFill="1" applyBorder="1"/>
    <xf numFmtId="1" fontId="0" fillId="9" borderId="9" xfId="0" applyNumberFormat="1" applyFill="1" applyBorder="1" applyAlignment="1">
      <alignment horizontal="center" wrapText="1"/>
    </xf>
    <xf numFmtId="1" fontId="0" fillId="9" borderId="17" xfId="0" applyNumberFormat="1" applyFill="1" applyBorder="1" applyAlignment="1">
      <alignment horizontal="center" wrapText="1"/>
    </xf>
    <xf numFmtId="0" fontId="0" fillId="7" borderId="25" xfId="0" applyFill="1" applyBorder="1" applyAlignment="1">
      <alignment horizontal="center" vertical="center" wrapText="1"/>
    </xf>
    <xf numFmtId="0" fontId="0" fillId="7" borderId="9" xfId="0" applyFill="1" applyBorder="1" applyAlignment="1">
      <alignment horizontal="center" vertical="center" wrapText="1"/>
    </xf>
    <xf numFmtId="0" fontId="0" fillId="7" borderId="9" xfId="0" applyFill="1" applyBorder="1" applyAlignment="1">
      <alignment horizontal="center" wrapText="1"/>
    </xf>
    <xf numFmtId="0" fontId="0" fillId="7" borderId="25" xfId="0" applyFill="1" applyBorder="1" applyAlignment="1">
      <alignment horizontal="center" wrapText="1"/>
    </xf>
    <xf numFmtId="0" fontId="0" fillId="7" borderId="15" xfId="0" applyFill="1" applyBorder="1" applyAlignment="1">
      <alignment horizontal="center" wrapText="1"/>
    </xf>
    <xf numFmtId="0" fontId="0" fillId="10" borderId="9" xfId="0" applyFill="1" applyBorder="1" applyAlignment="1">
      <alignment horizontal="center" wrapText="1"/>
    </xf>
    <xf numFmtId="0" fontId="0" fillId="10" borderId="30" xfId="0" applyFill="1" applyBorder="1" applyAlignment="1">
      <alignment horizontal="center"/>
    </xf>
    <xf numFmtId="0" fontId="0" fillId="10" borderId="25" xfId="0" applyFill="1" applyBorder="1" applyAlignment="1">
      <alignment horizontal="center"/>
    </xf>
    <xf numFmtId="0" fontId="0" fillId="10" borderId="15" xfId="0" applyFill="1" applyBorder="1" applyAlignment="1">
      <alignment horizontal="center" vertical="center" textRotation="90"/>
    </xf>
    <xf numFmtId="0" fontId="0" fillId="10" borderId="15" xfId="0" applyFill="1" applyBorder="1" applyAlignment="1">
      <alignment horizontal="center"/>
    </xf>
    <xf numFmtId="0" fontId="0" fillId="10" borderId="25" xfId="0" applyFill="1" applyBorder="1" applyAlignment="1">
      <alignment horizontal="center" vertical="center" textRotation="90"/>
    </xf>
    <xf numFmtId="0" fontId="0" fillId="10" borderId="25" xfId="0" applyFill="1" applyBorder="1" applyAlignment="1">
      <alignment horizontal="center" wrapText="1"/>
    </xf>
    <xf numFmtId="0" fontId="0" fillId="10" borderId="30" xfId="0" applyFill="1" applyBorder="1" applyAlignment="1">
      <alignment horizontal="center" wrapText="1"/>
    </xf>
    <xf numFmtId="4" fontId="0" fillId="8" borderId="15" xfId="0" applyNumberFormat="1" applyFill="1" applyBorder="1" applyAlignment="1">
      <alignment horizontal="center" vertical="center" wrapText="1"/>
    </xf>
    <xf numFmtId="4" fontId="0" fillId="8" borderId="30" xfId="0" applyNumberFormat="1" applyFill="1" applyBorder="1" applyAlignment="1">
      <alignment horizontal="center" vertical="center" wrapText="1"/>
    </xf>
    <xf numFmtId="0" fontId="0" fillId="7" borderId="15" xfId="0" applyFill="1" applyBorder="1" applyAlignment="1">
      <alignment horizontal="center" vertical="center" wrapText="1"/>
    </xf>
    <xf numFmtId="170" fontId="0" fillId="9" borderId="46" xfId="0" applyNumberFormat="1" applyFill="1" applyBorder="1" applyAlignment="1">
      <alignment horizontal="center" wrapText="1"/>
    </xf>
    <xf numFmtId="1" fontId="0" fillId="9" borderId="16" xfId="0" applyNumberFormat="1" applyFill="1" applyBorder="1" applyAlignment="1">
      <alignment horizontal="center" wrapText="1"/>
    </xf>
    <xf numFmtId="0" fontId="0" fillId="10" borderId="9" xfId="0" applyFill="1" applyBorder="1" applyAlignment="1">
      <alignment wrapText="1"/>
    </xf>
    <xf numFmtId="0" fontId="0" fillId="8" borderId="4" xfId="0" applyFill="1" applyBorder="1" applyAlignment="1">
      <alignment horizontal="center" vertical="center" wrapText="1"/>
    </xf>
    <xf numFmtId="170" fontId="0" fillId="9" borderId="47" xfId="0" applyNumberFormat="1" applyFill="1" applyBorder="1" applyAlignment="1">
      <alignment wrapText="1"/>
    </xf>
    <xf numFmtId="1" fontId="0" fillId="9" borderId="28" xfId="0" applyNumberFormat="1" applyFill="1" applyBorder="1" applyAlignment="1">
      <alignment horizontal="center"/>
    </xf>
    <xf numFmtId="1" fontId="0" fillId="9" borderId="25" xfId="0" applyNumberFormat="1" applyFill="1" applyBorder="1" applyAlignment="1">
      <alignment horizontal="center"/>
    </xf>
    <xf numFmtId="1" fontId="0" fillId="9" borderId="15" xfId="0" applyNumberFormat="1" applyFill="1" applyBorder="1" applyAlignment="1">
      <alignment horizontal="center" wrapText="1"/>
    </xf>
    <xf numFmtId="1" fontId="0" fillId="9" borderId="28" xfId="0" applyNumberFormat="1" applyFill="1" applyBorder="1" applyAlignment="1">
      <alignment horizontal="center" wrapText="1"/>
    </xf>
    <xf numFmtId="1" fontId="0" fillId="9" borderId="25" xfId="0" applyNumberFormat="1" applyFill="1" applyBorder="1" applyAlignment="1">
      <alignment horizontal="center" wrapText="1"/>
    </xf>
    <xf numFmtId="170" fontId="0" fillId="9" borderId="48" xfId="0" applyNumberFormat="1" applyFill="1" applyBorder="1" applyAlignment="1">
      <alignment horizontal="center" wrapText="1"/>
    </xf>
    <xf numFmtId="1" fontId="0" fillId="9" borderId="15" xfId="0" applyNumberFormat="1" applyFill="1" applyBorder="1" applyAlignment="1">
      <alignment horizontal="center"/>
    </xf>
    <xf numFmtId="14" fontId="0" fillId="0" borderId="0" xfId="0" applyNumberFormat="1" applyAlignment="1">
      <alignment horizontal="center" vertical="top"/>
    </xf>
    <xf numFmtId="0" fontId="0" fillId="0" borderId="51" xfId="0" applyBorder="1"/>
    <xf numFmtId="0" fontId="10" fillId="0" borderId="0" xfId="0" applyFont="1"/>
    <xf numFmtId="0" fontId="0" fillId="0" borderId="29" xfId="0" applyBorder="1" applyAlignment="1">
      <alignment wrapText="1"/>
    </xf>
    <xf numFmtId="1" fontId="0" fillId="0" borderId="12" xfId="0" applyNumberFormat="1" applyBorder="1" applyAlignment="1">
      <alignment horizontal="center" wrapText="1"/>
    </xf>
    <xf numFmtId="1" fontId="0" fillId="0" borderId="17" xfId="0" applyNumberFormat="1" applyBorder="1" applyAlignment="1">
      <alignment horizontal="center" wrapText="1"/>
    </xf>
    <xf numFmtId="0" fontId="2" fillId="0" borderId="9"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0" fillId="0" borderId="15" xfId="0" applyBorder="1" applyAlignment="1">
      <alignment horizontal="right" wrapText="1"/>
    </xf>
    <xf numFmtId="1" fontId="0" fillId="0" borderId="9" xfId="0" applyNumberFormat="1" applyBorder="1" applyAlignment="1">
      <alignment horizontal="center" wrapText="1"/>
    </xf>
    <xf numFmtId="0" fontId="0" fillId="0" borderId="37" xfId="0" applyBorder="1" applyAlignment="1">
      <alignment horizontal="right" wrapText="1"/>
    </xf>
    <xf numFmtId="170" fontId="0" fillId="0" borderId="47" xfId="0" applyNumberFormat="1" applyBorder="1" applyAlignment="1">
      <alignment horizontal="center" wrapText="1"/>
    </xf>
    <xf numFmtId="0" fontId="0" fillId="0" borderId="30" xfId="0" applyBorder="1" applyAlignment="1">
      <alignment horizontal="center"/>
    </xf>
    <xf numFmtId="0" fontId="0" fillId="0" borderId="9" xfId="0" applyBorder="1"/>
    <xf numFmtId="0" fontId="0" fillId="0" borderId="9" xfId="0" applyBorder="1" applyAlignment="1">
      <alignment horizontal="center"/>
    </xf>
    <xf numFmtId="170" fontId="0" fillId="0" borderId="12" xfId="0" applyNumberFormat="1" applyBorder="1" applyAlignment="1">
      <alignment horizontal="center" wrapText="1"/>
    </xf>
    <xf numFmtId="0" fontId="2" fillId="0" borderId="9" xfId="0" applyFont="1" applyBorder="1" applyAlignment="1" applyProtection="1">
      <alignment horizontal="left"/>
      <protection locked="0"/>
    </xf>
    <xf numFmtId="0" fontId="0" fillId="0" borderId="12" xfId="0" applyBorder="1" applyAlignment="1">
      <alignment horizontal="center" wrapText="1"/>
    </xf>
    <xf numFmtId="0" fontId="2" fillId="0" borderId="33" xfId="0" applyFont="1" applyBorder="1" applyAlignment="1" applyProtection="1">
      <alignment horizontal="left" wrapText="1"/>
      <protection locked="0"/>
    </xf>
    <xf numFmtId="0" fontId="0" fillId="0" borderId="29" xfId="0" applyBorder="1" applyAlignment="1">
      <alignment horizontal="center" wrapText="1"/>
    </xf>
    <xf numFmtId="170" fontId="0" fillId="0" borderId="41" xfId="0" applyNumberFormat="1" applyBorder="1" applyAlignment="1">
      <alignment horizontal="center" wrapText="1"/>
    </xf>
    <xf numFmtId="170" fontId="0" fillId="0" borderId="45" xfId="0" applyNumberFormat="1" applyBorder="1" applyAlignment="1">
      <alignment horizontal="center" wrapText="1"/>
    </xf>
    <xf numFmtId="14" fontId="0" fillId="0" borderId="17" xfId="0" applyNumberFormat="1" applyBorder="1" applyAlignment="1">
      <alignment horizontal="center" wrapText="1"/>
    </xf>
    <xf numFmtId="0" fontId="2" fillId="0" borderId="17" xfId="0" applyFont="1" applyBorder="1" applyAlignment="1" applyProtection="1">
      <alignment horizontal="left"/>
      <protection locked="0"/>
    </xf>
    <xf numFmtId="0" fontId="0" fillId="0" borderId="13" xfId="0" applyBorder="1" applyAlignment="1">
      <alignment wrapText="1"/>
    </xf>
    <xf numFmtId="0" fontId="2" fillId="0" borderId="12" xfId="0" applyFont="1" applyBorder="1" applyAlignment="1" applyProtection="1">
      <alignment horizontal="left" wrapText="1"/>
      <protection locked="0"/>
    </xf>
    <xf numFmtId="0" fontId="2" fillId="0" borderId="9" xfId="0" applyFont="1" applyBorder="1" applyAlignment="1">
      <alignment horizontal="left" wrapText="1"/>
    </xf>
    <xf numFmtId="14" fontId="0" fillId="0" borderId="44" xfId="0" applyNumberFormat="1" applyBorder="1" applyAlignment="1">
      <alignment horizontal="center" wrapText="1"/>
    </xf>
    <xf numFmtId="0" fontId="0" fillId="7" borderId="31" xfId="0" applyFill="1" applyBorder="1" applyAlignment="1">
      <alignment horizontal="center" vertical="center" wrapText="1"/>
    </xf>
    <xf numFmtId="0" fontId="0" fillId="7" borderId="9" xfId="0" applyFill="1" applyBorder="1"/>
    <xf numFmtId="0" fontId="0" fillId="7" borderId="29" xfId="0" applyFill="1" applyBorder="1" applyAlignment="1">
      <alignment horizontal="center" vertical="center" wrapText="1"/>
    </xf>
    <xf numFmtId="0" fontId="0" fillId="7" borderId="9" xfId="0" applyFill="1" applyBorder="1" applyAlignment="1">
      <alignment horizontal="center"/>
    </xf>
    <xf numFmtId="0" fontId="0" fillId="10" borderId="9" xfId="0" applyFill="1" applyBorder="1" applyAlignment="1">
      <alignment horizontal="center"/>
    </xf>
    <xf numFmtId="0" fontId="0" fillId="10" borderId="9" xfId="0" applyFill="1" applyBorder="1" applyAlignment="1">
      <alignment horizontal="center" vertical="center" textRotation="90"/>
    </xf>
    <xf numFmtId="0" fontId="0" fillId="10" borderId="29" xfId="0" applyFill="1" applyBorder="1" applyAlignment="1">
      <alignment horizontal="center" wrapText="1"/>
    </xf>
    <xf numFmtId="1" fontId="0" fillId="9" borderId="9" xfId="0" applyNumberFormat="1" applyFill="1" applyBorder="1" applyAlignment="1">
      <alignment wrapText="1"/>
    </xf>
    <xf numFmtId="170" fontId="0" fillId="9" borderId="47" xfId="0" applyNumberFormat="1" applyFill="1" applyBorder="1" applyAlignment="1">
      <alignment horizontal="center" wrapText="1"/>
    </xf>
    <xf numFmtId="1" fontId="0" fillId="9" borderId="33" xfId="0" applyNumberFormat="1" applyFill="1" applyBorder="1" applyAlignment="1">
      <alignment horizontal="center" wrapText="1"/>
    </xf>
    <xf numFmtId="170" fontId="0" fillId="9" borderId="49" xfId="0" applyNumberFormat="1" applyFill="1" applyBorder="1" applyAlignment="1">
      <alignment horizontal="center" wrapText="1"/>
    </xf>
    <xf numFmtId="1" fontId="0" fillId="9" borderId="30" xfId="0" applyNumberFormat="1" applyFill="1" applyBorder="1" applyAlignment="1">
      <alignment horizontal="center" wrapText="1"/>
    </xf>
    <xf numFmtId="1" fontId="0" fillId="9" borderId="9" xfId="0" applyNumberFormat="1" applyFill="1" applyBorder="1" applyAlignment="1">
      <alignment horizontal="center"/>
    </xf>
    <xf numFmtId="0" fontId="0" fillId="0" borderId="3" xfId="0" applyBorder="1" applyAlignment="1">
      <alignment horizontal="left" vertical="center" wrapText="1"/>
    </xf>
    <xf numFmtId="173" fontId="0" fillId="0" borderId="12" xfId="0" applyNumberFormat="1" applyBorder="1" applyAlignment="1">
      <alignment horizontal="center" wrapText="1"/>
    </xf>
    <xf numFmtId="170" fontId="0" fillId="0" borderId="0" xfId="0" applyNumberFormat="1" applyAlignment="1">
      <alignment horizontal="center" vertical="center" wrapText="1"/>
    </xf>
    <xf numFmtId="14" fontId="0" fillId="0" borderId="12" xfId="0" applyNumberFormat="1" applyBorder="1" applyAlignment="1">
      <alignment horizontal="center"/>
    </xf>
    <xf numFmtId="0" fontId="6" fillId="0" borderId="5" xfId="0" applyFont="1" applyBorder="1"/>
    <xf numFmtId="0" fontId="0" fillId="0" borderId="13" xfId="0" applyBorder="1" applyAlignment="1" applyProtection="1">
      <alignment wrapText="1"/>
      <protection locked="0"/>
    </xf>
    <xf numFmtId="0" fontId="2" fillId="0" borderId="30" xfId="0" applyFont="1" applyBorder="1" applyAlignment="1" applyProtection="1">
      <alignment horizontal="left" wrapText="1"/>
      <protection locked="0"/>
    </xf>
    <xf numFmtId="164" fontId="0" fillId="0" borderId="12" xfId="0" applyNumberFormat="1" applyBorder="1" applyAlignment="1">
      <alignment horizontal="center" wrapText="1"/>
    </xf>
    <xf numFmtId="1" fontId="0" fillId="0" borderId="41" xfId="0" applyNumberFormat="1" applyBorder="1" applyAlignment="1">
      <alignment horizontal="center" wrapText="1"/>
    </xf>
    <xf numFmtId="0" fontId="0" fillId="7" borderId="13" xfId="0" applyFill="1" applyBorder="1" applyAlignment="1">
      <alignment wrapText="1"/>
    </xf>
    <xf numFmtId="0" fontId="0" fillId="7" borderId="36" xfId="0" applyFill="1" applyBorder="1" applyAlignment="1">
      <alignment wrapText="1"/>
    </xf>
    <xf numFmtId="0" fontId="0" fillId="7" borderId="10" xfId="0" applyFill="1" applyBorder="1" applyAlignment="1">
      <alignment wrapText="1"/>
    </xf>
    <xf numFmtId="0" fontId="0" fillId="7" borderId="29" xfId="0" applyFill="1" applyBorder="1" applyAlignment="1">
      <alignment wrapText="1"/>
    </xf>
    <xf numFmtId="0" fontId="0" fillId="7" borderId="12" xfId="0" applyFill="1" applyBorder="1" applyAlignment="1">
      <alignment wrapText="1"/>
    </xf>
    <xf numFmtId="0" fontId="0" fillId="9" borderId="31" xfId="0" applyFill="1" applyBorder="1" applyAlignment="1">
      <alignment horizontal="center" vertical="center" wrapText="1"/>
    </xf>
    <xf numFmtId="0" fontId="0" fillId="9" borderId="29" xfId="0" applyFill="1" applyBorder="1" applyAlignment="1">
      <alignment horizontal="center" wrapText="1"/>
    </xf>
    <xf numFmtId="0" fontId="0" fillId="9" borderId="9" xfId="0" applyFill="1" applyBorder="1" applyAlignment="1">
      <alignment horizontal="center"/>
    </xf>
    <xf numFmtId="0" fontId="0" fillId="9" borderId="30" xfId="0" applyFill="1" applyBorder="1" applyAlignment="1">
      <alignment horizontal="center"/>
    </xf>
    <xf numFmtId="0" fontId="0" fillId="9" borderId="9" xfId="0" applyFill="1" applyBorder="1" applyAlignment="1">
      <alignment horizontal="center" wrapText="1"/>
    </xf>
    <xf numFmtId="0" fontId="0" fillId="9" borderId="13" xfId="0" applyFill="1" applyBorder="1" applyAlignment="1">
      <alignment horizontal="center" wrapText="1"/>
    </xf>
    <xf numFmtId="0" fontId="0" fillId="8" borderId="30" xfId="0" applyFill="1" applyBorder="1" applyAlignment="1">
      <alignment wrapText="1"/>
    </xf>
    <xf numFmtId="0" fontId="0" fillId="8" borderId="9" xfId="0" applyFill="1" applyBorder="1"/>
    <xf numFmtId="0" fontId="0" fillId="8" borderId="30" xfId="0" applyFill="1" applyBorder="1"/>
    <xf numFmtId="0" fontId="0" fillId="8" borderId="31" xfId="0" applyFill="1" applyBorder="1" applyAlignment="1">
      <alignment wrapText="1"/>
    </xf>
    <xf numFmtId="168" fontId="8" fillId="9" borderId="16" xfId="0" applyNumberFormat="1" applyFont="1" applyFill="1" applyBorder="1" applyAlignment="1">
      <alignment vertical="center" wrapText="1"/>
    </xf>
    <xf numFmtId="168" fontId="8" fillId="9" borderId="9" xfId="0" applyNumberFormat="1" applyFont="1" applyFill="1" applyBorder="1" applyAlignment="1">
      <alignment horizontal="center" wrapText="1"/>
    </xf>
    <xf numFmtId="170" fontId="0" fillId="9" borderId="47" xfId="0" applyNumberFormat="1" applyFill="1" applyBorder="1" applyAlignment="1">
      <alignment horizontal="center"/>
    </xf>
    <xf numFmtId="170" fontId="0" fillId="9" borderId="49" xfId="0" applyNumberFormat="1" applyFill="1" applyBorder="1" applyAlignment="1">
      <alignment horizontal="center"/>
    </xf>
    <xf numFmtId="170" fontId="0" fillId="9" borderId="48" xfId="0" applyNumberFormat="1" applyFill="1" applyBorder="1" applyAlignment="1">
      <alignment horizontal="center"/>
    </xf>
    <xf numFmtId="1" fontId="0" fillId="9" borderId="17" xfId="0" applyNumberFormat="1" applyFill="1" applyBorder="1" applyAlignment="1">
      <alignment horizontal="center"/>
    </xf>
    <xf numFmtId="168" fontId="8" fillId="9" borderId="49" xfId="0" applyNumberFormat="1" applyFont="1" applyFill="1" applyBorder="1" applyAlignment="1">
      <alignment horizontal="center" wrapText="1"/>
    </xf>
    <xf numFmtId="168" fontId="8" fillId="9" borderId="30" xfId="0" applyNumberFormat="1" applyFont="1" applyFill="1" applyBorder="1" applyAlignment="1">
      <alignment horizontal="center" wrapText="1"/>
    </xf>
    <xf numFmtId="168" fontId="8" fillId="9" borderId="33" xfId="0" applyNumberFormat="1" applyFont="1" applyFill="1" applyBorder="1" applyAlignment="1">
      <alignment horizontal="center" wrapText="1"/>
    </xf>
    <xf numFmtId="170" fontId="0" fillId="9" borderId="46" xfId="0" applyNumberFormat="1" applyFill="1" applyBorder="1" applyAlignment="1">
      <alignment horizontal="center"/>
    </xf>
    <xf numFmtId="170" fontId="0" fillId="9" borderId="32" xfId="0" applyNumberFormat="1" applyFill="1" applyBorder="1" applyAlignment="1">
      <alignment horizontal="center"/>
    </xf>
    <xf numFmtId="1" fontId="0" fillId="9" borderId="30" xfId="0" applyNumberFormat="1" applyFill="1" applyBorder="1" applyAlignment="1">
      <alignment horizontal="center"/>
    </xf>
    <xf numFmtId="1" fontId="0" fillId="9" borderId="16" xfId="0" applyNumberFormat="1" applyFill="1" applyBorder="1" applyAlignment="1">
      <alignment horizontal="center"/>
    </xf>
    <xf numFmtId="1" fontId="0" fillId="9" borderId="56" xfId="0" applyNumberFormat="1" applyFill="1" applyBorder="1" applyAlignment="1">
      <alignment horizontal="center" wrapText="1"/>
    </xf>
    <xf numFmtId="170" fontId="0" fillId="9" borderId="57" xfId="0" applyNumberFormat="1" applyFill="1" applyBorder="1" applyAlignment="1">
      <alignment horizontal="center" wrapText="1"/>
    </xf>
    <xf numFmtId="4" fontId="0" fillId="8" borderId="12" xfId="0" applyNumberFormat="1" applyFill="1" applyBorder="1" applyAlignment="1">
      <alignment horizontal="center" vertical="center" wrapText="1"/>
    </xf>
    <xf numFmtId="1" fontId="0" fillId="9" borderId="13" xfId="0" applyNumberFormat="1" applyFill="1" applyBorder="1" applyAlignment="1">
      <alignment horizontal="center" wrapText="1"/>
    </xf>
    <xf numFmtId="3" fontId="0" fillId="8" borderId="9" xfId="0" applyNumberFormat="1" applyFill="1" applyBorder="1" applyAlignment="1">
      <alignment horizontal="center" vertical="center" wrapText="1"/>
    </xf>
    <xf numFmtId="4" fontId="0" fillId="8" borderId="29" xfId="0" applyNumberFormat="1" applyFill="1" applyBorder="1" applyAlignment="1">
      <alignment horizontal="center" vertical="center" wrapText="1"/>
    </xf>
    <xf numFmtId="4" fontId="0" fillId="8" borderId="25" xfId="0" applyNumberFormat="1" applyFill="1" applyBorder="1" applyAlignment="1">
      <alignment horizontal="center" vertical="center" wrapText="1"/>
    </xf>
    <xf numFmtId="0" fontId="2" fillId="0" borderId="25" xfId="0" applyFont="1" applyBorder="1" applyAlignment="1" applyProtection="1">
      <alignment horizontal="left" wrapText="1"/>
      <protection locked="0"/>
    </xf>
    <xf numFmtId="0" fontId="2" fillId="0" borderId="28" xfId="0" applyFont="1" applyBorder="1" applyAlignment="1" applyProtection="1">
      <alignment horizontal="left" wrapText="1"/>
      <protection locked="0"/>
    </xf>
    <xf numFmtId="0" fontId="6" fillId="0" borderId="24" xfId="0" applyFont="1" applyBorder="1"/>
    <xf numFmtId="0" fontId="0" fillId="0" borderId="17" xfId="0" applyBorder="1" applyAlignment="1">
      <alignment horizontal="left"/>
    </xf>
    <xf numFmtId="0" fontId="0" fillId="10" borderId="37" xfId="0" applyFill="1" applyBorder="1" applyAlignment="1">
      <alignment horizontal="center" wrapText="1"/>
    </xf>
    <xf numFmtId="170" fontId="0" fillId="2" borderId="46" xfId="0" applyNumberFormat="1" applyFill="1" applyBorder="1" applyAlignment="1">
      <alignment wrapText="1"/>
    </xf>
    <xf numFmtId="1" fontId="0" fillId="2" borderId="15" xfId="0" applyNumberFormat="1" applyFill="1" applyBorder="1" applyAlignment="1">
      <alignment wrapText="1"/>
    </xf>
    <xf numFmtId="1" fontId="0" fillId="2" borderId="16" xfId="0" applyNumberFormat="1" applyFill="1" applyBorder="1" applyAlignment="1">
      <alignment wrapText="1"/>
    </xf>
    <xf numFmtId="169" fontId="0" fillId="2" borderId="24" xfId="0" applyNumberFormat="1" applyFill="1" applyBorder="1" applyAlignment="1" applyProtection="1">
      <alignment horizontal="center" vertical="center" wrapText="1"/>
      <protection locked="0"/>
    </xf>
    <xf numFmtId="169" fontId="0" fillId="2" borderId="38" xfId="0" applyNumberFormat="1" applyFill="1" applyBorder="1" applyAlignment="1" applyProtection="1">
      <alignment horizontal="center" vertical="center" wrapText="1"/>
      <protection locked="0"/>
    </xf>
    <xf numFmtId="0" fontId="0" fillId="10" borderId="29" xfId="0" applyFill="1" applyBorder="1" applyAlignment="1">
      <alignment horizontal="center"/>
    </xf>
    <xf numFmtId="169" fontId="0" fillId="2" borderId="26" xfId="0" applyNumberFormat="1" applyFill="1" applyBorder="1" applyAlignment="1">
      <alignment horizontal="center" vertical="center" wrapText="1"/>
    </xf>
    <xf numFmtId="169" fontId="0" fillId="2" borderId="16" xfId="0" applyNumberFormat="1" applyFill="1" applyBorder="1" applyAlignment="1">
      <alignment horizontal="center" vertical="center" wrapText="1"/>
    </xf>
    <xf numFmtId="1" fontId="0" fillId="2" borderId="20" xfId="0" applyNumberFormat="1" applyFill="1" applyBorder="1" applyAlignment="1">
      <alignment horizontal="center" textRotation="180" wrapText="1"/>
    </xf>
    <xf numFmtId="1" fontId="0" fillId="2" borderId="21" xfId="0" applyNumberFormat="1" applyFill="1" applyBorder="1" applyAlignment="1">
      <alignment horizontal="center" textRotation="180" wrapText="1"/>
    </xf>
    <xf numFmtId="0" fontId="0" fillId="0" borderId="49" xfId="0" applyBorder="1"/>
    <xf numFmtId="0" fontId="0" fillId="9" borderId="36" xfId="0" applyFill="1" applyBorder="1" applyAlignment="1">
      <alignment horizontal="center" vertical="center" shrinkToFit="1"/>
    </xf>
    <xf numFmtId="0" fontId="0" fillId="9" borderId="25" xfId="0" applyFill="1" applyBorder="1"/>
    <xf numFmtId="0" fontId="0" fillId="7" borderId="38" xfId="0" applyFill="1" applyBorder="1"/>
    <xf numFmtId="0" fontId="0" fillId="9" borderId="38" xfId="0" applyFill="1" applyBorder="1"/>
    <xf numFmtId="0" fontId="0" fillId="0" borderId="58" xfId="0" applyBorder="1"/>
    <xf numFmtId="0" fontId="0" fillId="0" borderId="45" xfId="0" applyBorder="1"/>
    <xf numFmtId="0" fontId="0" fillId="0" borderId="29" xfId="0" applyBorder="1"/>
    <xf numFmtId="0" fontId="0" fillId="7" borderId="29" xfId="0" applyFill="1" applyBorder="1"/>
    <xf numFmtId="0" fontId="0" fillId="9" borderId="29" xfId="0" applyFill="1" applyBorder="1"/>
    <xf numFmtId="0" fontId="0" fillId="10" borderId="29" xfId="0" applyFill="1" applyBorder="1" applyAlignment="1">
      <alignment horizontal="center" vertical="center" wrapText="1"/>
    </xf>
    <xf numFmtId="0" fontId="0" fillId="10" borderId="38" xfId="0" applyFill="1" applyBorder="1"/>
    <xf numFmtId="0" fontId="0" fillId="8" borderId="38" xfId="0" applyFill="1" applyBorder="1"/>
    <xf numFmtId="0" fontId="0" fillId="8" borderId="29" xfId="0" applyFill="1" applyBorder="1"/>
    <xf numFmtId="0" fontId="0" fillId="0" borderId="30" xfId="0" applyBorder="1" applyAlignment="1">
      <alignment horizontal="center" vertical="center"/>
    </xf>
    <xf numFmtId="0" fontId="0" fillId="0" borderId="25" xfId="0" applyBorder="1" applyAlignment="1">
      <alignment horizontal="center" vertical="center"/>
    </xf>
    <xf numFmtId="14" fontId="0" fillId="0" borderId="9" xfId="0" applyNumberFormat="1" applyBorder="1" applyAlignment="1">
      <alignment horizontal="center" vertical="center"/>
    </xf>
    <xf numFmtId="171" fontId="0" fillId="0" borderId="61" xfId="0" applyNumberFormat="1" applyBorder="1"/>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169" fontId="0" fillId="2" borderId="30" xfId="0" applyNumberFormat="1" applyFill="1" applyBorder="1" applyAlignment="1">
      <alignment horizontal="center" vertical="center" wrapText="1"/>
    </xf>
    <xf numFmtId="169" fontId="0" fillId="2" borderId="33" xfId="0" applyNumberFormat="1" applyFill="1" applyBorder="1" applyAlignment="1">
      <alignment horizontal="center" vertical="center" wrapText="1"/>
    </xf>
    <xf numFmtId="0" fontId="0" fillId="0" borderId="29" xfId="0" applyBorder="1" applyAlignment="1">
      <alignment horizontal="center"/>
    </xf>
    <xf numFmtId="0" fontId="0" fillId="0" borderId="41" xfId="0" applyBorder="1" applyAlignment="1">
      <alignment horizontal="center"/>
    </xf>
    <xf numFmtId="170" fontId="0" fillId="2" borderId="45" xfId="0" applyNumberFormat="1" applyFill="1" applyBorder="1" applyAlignment="1">
      <alignment horizontal="center"/>
    </xf>
    <xf numFmtId="1" fontId="0" fillId="2" borderId="29" xfId="0" applyNumberFormat="1" applyFill="1" applyBorder="1" applyAlignment="1">
      <alignment horizontal="center"/>
    </xf>
    <xf numFmtId="1" fontId="0" fillId="2" borderId="35" xfId="0" applyNumberFormat="1" applyFill="1" applyBorder="1" applyAlignment="1">
      <alignment horizontal="center"/>
    </xf>
    <xf numFmtId="0" fontId="0" fillId="0" borderId="0" xfId="0" applyAlignment="1" applyProtection="1">
      <alignment shrinkToFit="1"/>
      <protection locked="0"/>
    </xf>
    <xf numFmtId="0" fontId="2" fillId="0" borderId="30" xfId="0" applyFont="1" applyBorder="1" applyAlignment="1" applyProtection="1">
      <alignment horizontal="left"/>
      <protection locked="0"/>
    </xf>
    <xf numFmtId="0" fontId="0" fillId="2" borderId="15" xfId="0" applyFill="1" applyBorder="1" applyAlignment="1">
      <alignment horizontal="left" vertical="center" wrapText="1"/>
    </xf>
    <xf numFmtId="0" fontId="0" fillId="0" borderId="5" xfId="0" applyBorder="1" applyAlignment="1">
      <alignment shrinkToFit="1"/>
    </xf>
    <xf numFmtId="0" fontId="0" fillId="0" borderId="8" xfId="0" applyBorder="1"/>
    <xf numFmtId="0" fontId="0" fillId="0" borderId="55" xfId="0" applyBorder="1"/>
    <xf numFmtId="0" fontId="0" fillId="9" borderId="43" xfId="0" applyFill="1" applyBorder="1" applyAlignment="1">
      <alignment horizontal="left" vertical="center" wrapText="1"/>
    </xf>
    <xf numFmtId="0" fontId="0" fillId="9" borderId="28" xfId="0" applyFill="1" applyBorder="1" applyAlignment="1">
      <alignment horizontal="left" vertical="center" wrapText="1"/>
    </xf>
    <xf numFmtId="0" fontId="0" fillId="0" borderId="9" xfId="0" applyBorder="1" applyAlignment="1">
      <alignment horizontal="center" vertical="center"/>
    </xf>
    <xf numFmtId="0" fontId="6" fillId="0" borderId="25" xfId="0" applyFont="1" applyBorder="1" applyAlignment="1">
      <alignment horizontal="center" vertical="center"/>
    </xf>
    <xf numFmtId="0" fontId="6" fillId="0" borderId="42" xfId="0" applyFont="1" applyBorder="1" applyAlignment="1">
      <alignment horizontal="center" vertical="center"/>
    </xf>
    <xf numFmtId="0" fontId="0" fillId="0" borderId="12"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10" borderId="25" xfId="0" applyFill="1" applyBorder="1" applyAlignment="1">
      <alignment horizontal="center" vertical="center"/>
    </xf>
    <xf numFmtId="0" fontId="0" fillId="10" borderId="9" xfId="0" applyFill="1" applyBorder="1" applyAlignment="1">
      <alignment horizontal="center" vertical="center"/>
    </xf>
    <xf numFmtId="0" fontId="0" fillId="10" borderId="29" xfId="0" applyFill="1" applyBorder="1" applyAlignment="1">
      <alignment horizontal="center" vertical="center"/>
    </xf>
    <xf numFmtId="0" fontId="0" fillId="10" borderId="30" xfId="0" applyFill="1" applyBorder="1" applyAlignment="1">
      <alignment horizontal="center" vertical="center"/>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0" fillId="0" borderId="9" xfId="0" applyBorder="1" applyAlignment="1">
      <alignment horizontal="center" vertical="center" wrapText="1"/>
    </xf>
    <xf numFmtId="0" fontId="2" fillId="0" borderId="16" xfId="0" applyFont="1" applyBorder="1" applyAlignment="1" applyProtection="1">
      <alignment horizontal="left" wrapText="1"/>
      <protection locked="0"/>
    </xf>
    <xf numFmtId="0" fontId="0" fillId="13" borderId="25" xfId="0" applyFill="1" applyBorder="1" applyAlignment="1">
      <alignment wrapText="1"/>
    </xf>
    <xf numFmtId="0" fontId="0" fillId="8" borderId="25" xfId="0" applyFill="1" applyBorder="1" applyAlignment="1">
      <alignment wrapText="1"/>
    </xf>
    <xf numFmtId="170" fontId="0" fillId="0" borderId="44" xfId="0" applyNumberFormat="1" applyBorder="1" applyAlignment="1">
      <alignment horizontal="center" wrapText="1"/>
    </xf>
    <xf numFmtId="0" fontId="2" fillId="0" borderId="33"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25" xfId="0" applyFont="1" applyBorder="1" applyAlignment="1" applyProtection="1">
      <alignment horizontal="left"/>
      <protection locked="0"/>
    </xf>
    <xf numFmtId="0" fontId="2" fillId="0" borderId="28" xfId="0" applyFont="1" applyBorder="1" applyAlignment="1" applyProtection="1">
      <alignment horizontal="left"/>
      <protection locked="0"/>
    </xf>
    <xf numFmtId="0" fontId="0" fillId="8" borderId="29" xfId="0" applyFill="1" applyBorder="1" applyAlignment="1">
      <alignment wrapText="1"/>
    </xf>
    <xf numFmtId="0" fontId="0" fillId="0" borderId="4" xfId="0" applyBorder="1" applyAlignment="1">
      <alignment horizontal="right"/>
    </xf>
    <xf numFmtId="170" fontId="0" fillId="0" borderId="2" xfId="0" applyNumberFormat="1" applyBorder="1"/>
    <xf numFmtId="0" fontId="0" fillId="0" borderId="34" xfId="0" applyBorder="1" applyAlignment="1">
      <alignment wrapText="1"/>
    </xf>
    <xf numFmtId="0" fontId="11" fillId="0" borderId="50" xfId="0" applyFont="1" applyBorder="1" applyAlignment="1">
      <alignment horizontal="left" vertical="center" wrapText="1"/>
    </xf>
    <xf numFmtId="0" fontId="0" fillId="0" borderId="27" xfId="0" applyBorder="1" applyAlignment="1" applyProtection="1">
      <alignment horizontal="left"/>
      <protection locked="0"/>
    </xf>
    <xf numFmtId="0" fontId="11" fillId="0" borderId="13" xfId="0" applyFont="1"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51" xfId="0" applyBorder="1" applyAlignment="1" applyProtection="1">
      <alignment horizontal="left"/>
      <protection locked="0"/>
    </xf>
    <xf numFmtId="0" fontId="0" fillId="0" borderId="50" xfId="0"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50" xfId="0" applyFont="1" applyBorder="1" applyAlignment="1" applyProtection="1">
      <alignment horizontal="left"/>
      <protection locked="0"/>
    </xf>
    <xf numFmtId="0" fontId="16" fillId="0" borderId="13" xfId="0" applyFont="1" applyBorder="1" applyAlignment="1" applyProtection="1">
      <alignment wrapText="1"/>
      <protection locked="0"/>
    </xf>
    <xf numFmtId="0" fontId="0" fillId="13" borderId="30" xfId="0" applyFill="1" applyBorder="1"/>
    <xf numFmtId="0" fontId="0" fillId="13" borderId="25" xfId="0" applyFill="1" applyBorder="1"/>
    <xf numFmtId="0" fontId="0" fillId="13" borderId="9" xfId="0" applyFill="1" applyBorder="1"/>
    <xf numFmtId="0" fontId="0" fillId="13" borderId="9" xfId="0" applyFill="1" applyBorder="1" applyAlignment="1">
      <alignment wrapText="1"/>
    </xf>
    <xf numFmtId="0" fontId="0" fillId="13" borderId="30" xfId="0" applyFill="1" applyBorder="1" applyAlignment="1">
      <alignment wrapText="1"/>
    </xf>
    <xf numFmtId="0" fontId="0" fillId="13" borderId="9" xfId="0" applyFill="1" applyBorder="1" applyAlignment="1">
      <alignment horizontal="center" wrapText="1"/>
    </xf>
    <xf numFmtId="0" fontId="0" fillId="13" borderId="30" xfId="0" applyFill="1" applyBorder="1" applyAlignment="1">
      <alignment horizontal="center" wrapText="1"/>
    </xf>
    <xf numFmtId="0" fontId="0" fillId="13" borderId="25" xfId="0" applyFill="1" applyBorder="1" applyAlignment="1">
      <alignment horizontal="center" wrapText="1"/>
    </xf>
    <xf numFmtId="170" fontId="0" fillId="0" borderId="49" xfId="0" applyNumberFormat="1" applyBorder="1" applyAlignment="1">
      <alignment horizontal="center" wrapText="1"/>
    </xf>
    <xf numFmtId="1" fontId="0" fillId="9" borderId="37" xfId="0" applyNumberFormat="1" applyFill="1" applyBorder="1" applyAlignment="1">
      <alignment horizontal="center"/>
    </xf>
    <xf numFmtId="0" fontId="0" fillId="7" borderId="14" xfId="0" applyFill="1" applyBorder="1" applyAlignment="1">
      <alignment wrapText="1"/>
    </xf>
    <xf numFmtId="0" fontId="0" fillId="3" borderId="29" xfId="0" applyFill="1" applyBorder="1" applyAlignment="1">
      <alignment wrapText="1"/>
    </xf>
    <xf numFmtId="0" fontId="0" fillId="2" borderId="29" xfId="0" applyFill="1" applyBorder="1" applyAlignment="1">
      <alignment horizontal="center" wrapText="1"/>
    </xf>
    <xf numFmtId="170" fontId="0" fillId="2" borderId="45" xfId="0" applyNumberFormat="1" applyFill="1" applyBorder="1" applyAlignment="1">
      <alignment horizontal="center" wrapText="1"/>
    </xf>
    <xf numFmtId="1" fontId="0" fillId="2" borderId="17" xfId="0" applyNumberFormat="1" applyFill="1" applyBorder="1" applyAlignment="1">
      <alignment horizontal="center" wrapText="1"/>
    </xf>
    <xf numFmtId="0" fontId="0" fillId="3" borderId="36" xfId="0" applyFill="1" applyBorder="1" applyAlignment="1">
      <alignment wrapText="1"/>
    </xf>
    <xf numFmtId="1" fontId="0" fillId="2" borderId="29" xfId="0" applyNumberFormat="1" applyFill="1" applyBorder="1" applyAlignment="1">
      <alignment horizontal="center" wrapText="1"/>
    </xf>
    <xf numFmtId="1" fontId="0" fillId="2" borderId="35" xfId="0" applyNumberFormat="1" applyFill="1" applyBorder="1" applyAlignment="1">
      <alignment horizontal="center" wrapText="1"/>
    </xf>
    <xf numFmtId="14" fontId="0" fillId="0" borderId="0" xfId="0" applyNumberFormat="1" applyAlignment="1">
      <alignment vertical="top"/>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3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1" xfId="0" applyFont="1" applyBorder="1" applyAlignment="1" applyProtection="1">
      <alignment horizontal="left"/>
      <protection locked="0"/>
    </xf>
    <xf numFmtId="0" fontId="2" fillId="0" borderId="52" xfId="0" applyFont="1" applyBorder="1" applyAlignment="1" applyProtection="1">
      <alignment horizontal="left"/>
      <protection locked="0"/>
    </xf>
    <xf numFmtId="0" fontId="2" fillId="0" borderId="15" xfId="0" applyFont="1" applyBorder="1" applyAlignment="1" applyProtection="1">
      <alignment horizontal="left" wrapText="1"/>
      <protection locked="0"/>
    </xf>
    <xf numFmtId="0" fontId="2" fillId="0" borderId="43" xfId="0" applyFont="1" applyBorder="1" applyAlignment="1" applyProtection="1">
      <alignment horizontal="left" wrapText="1"/>
      <protection locked="0"/>
    </xf>
    <xf numFmtId="0" fontId="2" fillId="0" borderId="23" xfId="0" applyFont="1" applyBorder="1" applyAlignment="1" applyProtection="1">
      <alignment horizontal="left" wrapText="1"/>
      <protection locked="0"/>
    </xf>
    <xf numFmtId="0" fontId="2" fillId="0" borderId="55" xfId="0" applyFont="1" applyBorder="1" applyAlignment="1" applyProtection="1">
      <alignment horizontal="left" wrapText="1"/>
      <protection locked="0"/>
    </xf>
    <xf numFmtId="0" fontId="2" fillId="0" borderId="30" xfId="0" applyFont="1" applyBorder="1" applyAlignment="1">
      <alignment horizontal="left"/>
    </xf>
    <xf numFmtId="0" fontId="2" fillId="0" borderId="33" xfId="0" applyFont="1" applyBorder="1" applyAlignment="1">
      <alignment horizontal="left"/>
    </xf>
    <xf numFmtId="0" fontId="2" fillId="2" borderId="2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5" xfId="0" applyFont="1" applyBorder="1" applyAlignment="1" applyProtection="1">
      <alignment horizontal="left"/>
      <protection locked="0"/>
    </xf>
    <xf numFmtId="0" fontId="2" fillId="0" borderId="42" xfId="0" applyFont="1" applyBorder="1" applyAlignment="1" applyProtection="1">
      <alignment horizontal="left"/>
      <protection locked="0"/>
    </xf>
    <xf numFmtId="0" fontId="2" fillId="2" borderId="42"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33" xfId="0" applyFont="1" applyBorder="1" applyAlignment="1">
      <alignment horizontal="center" vertical="center" wrapText="1"/>
    </xf>
    <xf numFmtId="0" fontId="0" fillId="7" borderId="22" xfId="0" applyFill="1" applyBorder="1" applyAlignment="1">
      <alignment wrapText="1"/>
    </xf>
    <xf numFmtId="0" fontId="17" fillId="14" borderId="58" xfId="0" applyFont="1" applyFill="1" applyBorder="1" applyAlignment="1">
      <alignment horizontal="center"/>
    </xf>
    <xf numFmtId="0" fontId="17" fillId="14" borderId="59" xfId="0" applyFont="1" applyFill="1" applyBorder="1" applyAlignment="1">
      <alignment horizontal="center"/>
    </xf>
    <xf numFmtId="0" fontId="17" fillId="14" borderId="60" xfId="0" applyFont="1" applyFill="1" applyBorder="1" applyAlignment="1">
      <alignment horizontal="center"/>
    </xf>
    <xf numFmtId="0" fontId="18" fillId="0" borderId="48" xfId="0" applyFont="1" applyBorder="1"/>
    <xf numFmtId="0" fontId="18" fillId="0" borderId="25" xfId="0" applyFont="1" applyBorder="1" applyAlignment="1">
      <alignment horizontal="center"/>
    </xf>
    <xf numFmtId="14" fontId="18" fillId="0" borderId="25" xfId="0" applyNumberFormat="1" applyFont="1" applyBorder="1" applyAlignment="1">
      <alignment horizontal="center"/>
    </xf>
    <xf numFmtId="0" fontId="18" fillId="0" borderId="28" xfId="0" applyFont="1" applyBorder="1" applyAlignment="1">
      <alignment horizontal="center"/>
    </xf>
    <xf numFmtId="0" fontId="18" fillId="0" borderId="47" xfId="0" applyFont="1" applyBorder="1"/>
    <xf numFmtId="0" fontId="18" fillId="0" borderId="9" xfId="0" applyFont="1" applyBorder="1" applyAlignment="1">
      <alignment horizontal="center"/>
    </xf>
    <xf numFmtId="14" fontId="18" fillId="0" borderId="9" xfId="0" applyNumberFormat="1" applyFont="1" applyBorder="1" applyAlignment="1">
      <alignment horizontal="center"/>
    </xf>
    <xf numFmtId="0" fontId="18" fillId="0" borderId="17" xfId="0" applyFont="1" applyBorder="1" applyAlignment="1">
      <alignment horizontal="center"/>
    </xf>
    <xf numFmtId="14" fontId="0" fillId="0" borderId="9" xfId="0" applyNumberFormat="1" applyBorder="1" applyAlignment="1">
      <alignment horizontal="center"/>
    </xf>
    <xf numFmtId="0" fontId="0" fillId="15" borderId="12" xfId="0" applyFill="1" applyBorder="1" applyAlignment="1">
      <alignment horizontal="center"/>
    </xf>
    <xf numFmtId="14" fontId="0" fillId="0" borderId="30" xfId="0" applyNumberFormat="1" applyBorder="1" applyAlignment="1">
      <alignment horizontal="center"/>
    </xf>
    <xf numFmtId="0" fontId="0" fillId="15" borderId="44" xfId="0" applyFill="1" applyBorder="1" applyAlignment="1">
      <alignment horizontal="center"/>
    </xf>
    <xf numFmtId="0" fontId="0" fillId="0" borderId="33" xfId="0" applyBorder="1" applyAlignment="1">
      <alignment horizontal="left"/>
    </xf>
    <xf numFmtId="0" fontId="19" fillId="14" borderId="18" xfId="0" applyFont="1" applyFill="1" applyBorder="1"/>
    <xf numFmtId="0" fontId="19" fillId="14" borderId="1" xfId="0" applyFont="1" applyFill="1" applyBorder="1"/>
    <xf numFmtId="0" fontId="19" fillId="14" borderId="6" xfId="0" applyFont="1" applyFill="1" applyBorder="1"/>
    <xf numFmtId="0" fontId="0" fillId="0" borderId="12" xfId="0" applyBorder="1" applyAlignment="1">
      <alignment horizontal="center"/>
    </xf>
    <xf numFmtId="0" fontId="0" fillId="0" borderId="49" xfId="0" applyBorder="1" applyAlignment="1">
      <alignment wrapText="1"/>
    </xf>
    <xf numFmtId="0" fontId="6" fillId="0" borderId="31" xfId="0" applyFont="1" applyBorder="1" applyAlignment="1">
      <alignment horizontal="center" vertical="center" wrapText="1"/>
    </xf>
    <xf numFmtId="0" fontId="6" fillId="0" borderId="15" xfId="0" applyFont="1" applyBorder="1" applyAlignment="1">
      <alignment horizontal="center"/>
    </xf>
    <xf numFmtId="0" fontId="6" fillId="0" borderId="30" xfId="0" applyFont="1" applyBorder="1" applyAlignment="1">
      <alignment horizontal="center"/>
    </xf>
    <xf numFmtId="0" fontId="0" fillId="0" borderId="15" xfId="0" applyBorder="1" applyAlignment="1">
      <alignment wrapText="1"/>
    </xf>
    <xf numFmtId="0" fontId="15" fillId="0" borderId="9" xfId="0" applyFont="1" applyBorder="1" applyAlignment="1">
      <alignment wrapText="1"/>
    </xf>
    <xf numFmtId="0" fontId="6" fillId="0" borderId="9" xfId="0" applyFont="1" applyBorder="1"/>
    <xf numFmtId="0" fontId="0" fillId="0" borderId="47" xfId="0" applyBorder="1" applyAlignment="1">
      <alignment wrapText="1"/>
    </xf>
    <xf numFmtId="0" fontId="0" fillId="0" borderId="31" xfId="0" applyBorder="1" applyAlignment="1">
      <alignment horizontal="right" wrapText="1"/>
    </xf>
    <xf numFmtId="0" fontId="0" fillId="0" borderId="37" xfId="0" applyBorder="1" applyAlignment="1">
      <alignment wrapText="1"/>
    </xf>
    <xf numFmtId="0" fontId="0" fillId="0" borderId="53" xfId="0" applyBorder="1" applyAlignment="1">
      <alignment horizontal="left" wrapText="1"/>
    </xf>
    <xf numFmtId="0" fontId="0" fillId="0" borderId="54" xfId="0" applyBorder="1" applyAlignment="1">
      <alignment horizontal="left" wrapText="1"/>
    </xf>
    <xf numFmtId="169" fontId="0" fillId="9" borderId="37" xfId="0" applyNumberFormat="1" applyFill="1" applyBorder="1" applyAlignment="1">
      <alignment horizontal="center"/>
    </xf>
    <xf numFmtId="169" fontId="0" fillId="9" borderId="9" xfId="0" applyNumberFormat="1" applyFill="1" applyBorder="1" applyAlignment="1">
      <alignment horizontal="center"/>
    </xf>
    <xf numFmtId="0" fontId="1" fillId="0" borderId="9" xfId="0" applyFont="1" applyBorder="1"/>
    <xf numFmtId="0" fontId="1" fillId="0" borderId="9" xfId="0" applyFont="1" applyBorder="1" applyAlignment="1">
      <alignment horizontal="center" wrapText="1"/>
    </xf>
    <xf numFmtId="0" fontId="1" fillId="0" borderId="9" xfId="0" applyFont="1" applyBorder="1" applyAlignment="1">
      <alignment wrapText="1"/>
    </xf>
    <xf numFmtId="0" fontId="1" fillId="0" borderId="29" xfId="0" applyFont="1" applyBorder="1" applyAlignment="1">
      <alignment wrapText="1"/>
    </xf>
    <xf numFmtId="0" fontId="1" fillId="0" borderId="15" xfId="0" applyFont="1" applyBorder="1" applyAlignment="1">
      <alignment wrapText="1"/>
    </xf>
    <xf numFmtId="0" fontId="1" fillId="0" borderId="29" xfId="0" applyFont="1" applyBorder="1" applyAlignment="1">
      <alignment horizontal="center" wrapText="1"/>
    </xf>
    <xf numFmtId="0" fontId="0" fillId="13" borderId="29" xfId="0" applyFill="1" applyBorder="1" applyAlignment="1">
      <alignment wrapText="1"/>
    </xf>
    <xf numFmtId="1" fontId="0" fillId="9" borderId="29" xfId="0" applyNumberFormat="1" applyFill="1" applyBorder="1" applyAlignment="1">
      <alignment horizontal="center" wrapText="1"/>
    </xf>
    <xf numFmtId="1" fontId="0" fillId="9" borderId="35" xfId="0" applyNumberFormat="1" applyFill="1" applyBorder="1" applyAlignment="1">
      <alignment horizontal="center" wrapText="1"/>
    </xf>
    <xf numFmtId="0" fontId="1" fillId="0" borderId="30" xfId="0" applyFont="1" applyBorder="1" applyAlignment="1">
      <alignment wrapText="1"/>
    </xf>
    <xf numFmtId="0" fontId="1" fillId="0" borderId="15" xfId="0" applyFont="1" applyBorder="1" applyAlignment="1">
      <alignment horizontal="right" wrapText="1"/>
    </xf>
    <xf numFmtId="170" fontId="0" fillId="0" borderId="29" xfId="0" applyNumberFormat="1" applyBorder="1" applyAlignment="1" applyProtection="1">
      <alignment horizontal="center" wrapText="1"/>
      <protection locked="0"/>
    </xf>
    <xf numFmtId="0" fontId="0" fillId="0" borderId="17" xfId="0" applyBorder="1" applyAlignment="1">
      <alignment wrapText="1"/>
    </xf>
    <xf numFmtId="0" fontId="6" fillId="0" borderId="6" xfId="0" applyFont="1" applyBorder="1"/>
    <xf numFmtId="0" fontId="3" fillId="0" borderId="36" xfId="0" applyFont="1" applyBorder="1" applyAlignment="1" applyProtection="1">
      <alignment shrinkToFit="1"/>
      <protection locked="0"/>
    </xf>
    <xf numFmtId="0" fontId="11" fillId="0" borderId="29" xfId="0" applyFont="1" applyBorder="1" applyAlignment="1" applyProtection="1">
      <alignment shrinkToFit="1"/>
      <protection locked="0"/>
    </xf>
    <xf numFmtId="0" fontId="2" fillId="0" borderId="29" xfId="0" applyFont="1" applyBorder="1" applyAlignment="1" applyProtection="1">
      <alignment horizontal="left" wrapText="1"/>
      <protection locked="0"/>
    </xf>
    <xf numFmtId="0" fontId="2" fillId="0" borderId="35" xfId="0" applyFont="1" applyBorder="1" applyAlignment="1" applyProtection="1">
      <alignment horizontal="left"/>
      <protection locked="0"/>
    </xf>
    <xf numFmtId="170" fontId="0" fillId="0" borderId="17" xfId="0" applyNumberFormat="1" applyBorder="1" applyAlignment="1">
      <alignment horizontal="center" wrapText="1"/>
    </xf>
    <xf numFmtId="14" fontId="0" fillId="0" borderId="35" xfId="0" applyNumberFormat="1" applyBorder="1" applyAlignment="1">
      <alignment horizontal="center" wrapText="1"/>
    </xf>
    <xf numFmtId="170" fontId="0" fillId="9" borderId="36" xfId="0" applyNumberFormat="1" applyFill="1" applyBorder="1" applyAlignment="1">
      <alignment horizontal="center" wrapText="1"/>
    </xf>
    <xf numFmtId="0" fontId="0" fillId="13" borderId="36" xfId="0" applyFill="1" applyBorder="1" applyAlignment="1">
      <alignment horizontal="center" wrapText="1"/>
    </xf>
    <xf numFmtId="0" fontId="0" fillId="13" borderId="0" xfId="0" applyFill="1" applyAlignment="1">
      <alignment horizontal="center" wrapText="1"/>
    </xf>
    <xf numFmtId="0" fontId="0" fillId="0" borderId="43" xfId="0" applyBorder="1" applyAlignment="1">
      <alignment horizontal="center" wrapText="1"/>
    </xf>
    <xf numFmtId="0" fontId="0" fillId="13" borderId="31" xfId="0" applyFill="1" applyBorder="1" applyAlignment="1">
      <alignment horizontal="center" vertical="center" wrapText="1"/>
    </xf>
    <xf numFmtId="0" fontId="0" fillId="13" borderId="15" xfId="0" applyFill="1" applyBorder="1"/>
    <xf numFmtId="0" fontId="0" fillId="13" borderId="30" xfId="0" applyFill="1" applyBorder="1" applyAlignment="1">
      <alignment horizontal="center"/>
    </xf>
    <xf numFmtId="0" fontId="0" fillId="13" borderId="29" xfId="0" applyFill="1" applyBorder="1" applyAlignment="1">
      <alignment horizontal="center" vertical="center" wrapText="1"/>
    </xf>
    <xf numFmtId="0" fontId="0" fillId="13" borderId="9" xfId="0" applyFill="1" applyBorder="1" applyAlignment="1">
      <alignment horizontal="center"/>
    </xf>
    <xf numFmtId="0" fontId="0" fillId="13" borderId="25" xfId="0" applyFill="1" applyBorder="1" applyAlignment="1">
      <alignment horizontal="center"/>
    </xf>
    <xf numFmtId="0" fontId="0" fillId="13" borderId="15" xfId="0" applyFill="1" applyBorder="1" applyAlignment="1">
      <alignment horizontal="center"/>
    </xf>
    <xf numFmtId="0" fontId="0" fillId="0" borderId="9" xfId="0" applyBorder="1" applyAlignment="1" applyProtection="1">
      <alignment wrapText="1"/>
      <protection locked="0"/>
    </xf>
    <xf numFmtId="0" fontId="0" fillId="0" borderId="9" xfId="0" applyBorder="1" applyProtection="1">
      <protection locked="0"/>
    </xf>
    <xf numFmtId="0" fontId="0" fillId="0" borderId="30" xfId="0" applyBorder="1" applyProtection="1">
      <protection locked="0"/>
    </xf>
    <xf numFmtId="0" fontId="0" fillId="0" borderId="25" xfId="0" applyBorder="1" applyAlignment="1">
      <alignment horizontal="center" vertical="center" textRotation="90"/>
    </xf>
    <xf numFmtId="0" fontId="0" fillId="0" borderId="25" xfId="0" applyBorder="1" applyAlignment="1">
      <alignment horizontal="center" vertical="center" textRotation="90" wrapText="1"/>
    </xf>
    <xf numFmtId="0" fontId="0" fillId="0" borderId="42" xfId="0" applyBorder="1" applyAlignment="1">
      <alignment horizontal="center" vertical="center" textRotation="90" wrapText="1"/>
    </xf>
    <xf numFmtId="0" fontId="0" fillId="0" borderId="0" xfId="0" applyProtection="1">
      <protection locked="0"/>
    </xf>
    <xf numFmtId="0" fontId="1" fillId="0" borderId="13" xfId="0" applyFont="1" applyBorder="1" applyAlignment="1" applyProtection="1">
      <alignment wrapText="1"/>
      <protection locked="0"/>
    </xf>
    <xf numFmtId="0" fontId="1" fillId="0" borderId="13" xfId="0" applyFont="1" applyBorder="1" applyAlignment="1" applyProtection="1">
      <alignment shrinkToFit="1"/>
      <protection locked="0"/>
    </xf>
    <xf numFmtId="0" fontId="1" fillId="0" borderId="30" xfId="0" applyFont="1" applyBorder="1"/>
    <xf numFmtId="170" fontId="0" fillId="0" borderId="9" xfId="0" applyNumberFormat="1" applyBorder="1" applyAlignment="1" applyProtection="1">
      <alignment horizontal="center" wrapText="1"/>
      <protection locked="0"/>
    </xf>
    <xf numFmtId="0" fontId="0" fillId="0" borderId="49" xfId="0" applyBorder="1" applyAlignment="1" applyProtection="1">
      <alignment shrinkToFit="1"/>
      <protection locked="0"/>
    </xf>
    <xf numFmtId="1" fontId="0" fillId="0" borderId="13" xfId="0" applyNumberFormat="1" applyBorder="1" applyAlignment="1" applyProtection="1">
      <alignment shrinkToFit="1"/>
      <protection locked="0"/>
    </xf>
    <xf numFmtId="0" fontId="0" fillId="0" borderId="1" xfId="0" applyBorder="1" applyProtection="1">
      <protection locked="0"/>
    </xf>
    <xf numFmtId="0" fontId="0" fillId="0" borderId="20" xfId="0" applyBorder="1" applyAlignment="1">
      <alignment horizontal="center" vertical="center" textRotation="90" wrapText="1"/>
    </xf>
    <xf numFmtId="0" fontId="11" fillId="0" borderId="14" xfId="0" applyFont="1" applyBorder="1" applyAlignment="1" applyProtection="1">
      <alignment shrinkToFit="1"/>
      <protection locked="0"/>
    </xf>
    <xf numFmtId="0" fontId="11" fillId="0" borderId="22" xfId="0" applyFont="1" applyBorder="1" applyAlignment="1" applyProtection="1">
      <alignment shrinkToFit="1"/>
      <protection locked="0"/>
    </xf>
    <xf numFmtId="0" fontId="2" fillId="0" borderId="37" xfId="0" applyFont="1" applyBorder="1" applyAlignment="1" applyProtection="1">
      <alignment horizontal="left" wrapText="1"/>
      <protection locked="0"/>
    </xf>
    <xf numFmtId="0" fontId="0" fillId="0" borderId="37" xfId="0" applyBorder="1" applyAlignment="1">
      <alignment horizontal="center" wrapText="1"/>
    </xf>
    <xf numFmtId="14" fontId="0" fillId="0" borderId="23" xfId="0" applyNumberFormat="1" applyBorder="1" applyAlignment="1">
      <alignment horizontal="center" wrapText="1"/>
    </xf>
    <xf numFmtId="166" fontId="1" fillId="0" borderId="37" xfId="0" applyNumberFormat="1" applyFont="1" applyBorder="1" applyAlignment="1" applyProtection="1">
      <alignment horizontal="center" wrapText="1"/>
      <protection locked="0"/>
    </xf>
    <xf numFmtId="171" fontId="0" fillId="0" borderId="0" xfId="0" applyNumberFormat="1"/>
    <xf numFmtId="1" fontId="0" fillId="0" borderId="0" xfId="0" applyNumberFormat="1"/>
    <xf numFmtId="0" fontId="0" fillId="0" borderId="29" xfId="0" applyBorder="1" applyAlignment="1">
      <alignment horizontal="center" vertical="center" wrapText="1"/>
    </xf>
    <xf numFmtId="0" fontId="0" fillId="2" borderId="25" xfId="0" applyFill="1" applyBorder="1" applyAlignment="1">
      <alignment horizontal="center" vertical="center" wrapText="1"/>
    </xf>
    <xf numFmtId="14" fontId="0" fillId="0" borderId="29" xfId="0" applyNumberFormat="1" applyBorder="1" applyAlignment="1">
      <alignment horizontal="center" vertical="center"/>
    </xf>
    <xf numFmtId="0" fontId="0" fillId="0" borderId="16" xfId="0" applyBorder="1" applyAlignment="1">
      <alignment horizontal="center" vertical="center" wrapText="1"/>
    </xf>
    <xf numFmtId="0" fontId="0" fillId="0" borderId="29" xfId="0" applyBorder="1" applyAlignment="1">
      <alignment horizontal="center" vertical="center"/>
    </xf>
    <xf numFmtId="14" fontId="0" fillId="0" borderId="37" xfId="0" applyNumberFormat="1" applyBorder="1" applyAlignment="1">
      <alignment horizontal="center" vertical="center"/>
    </xf>
    <xf numFmtId="0" fontId="1" fillId="0" borderId="19" xfId="0" applyFont="1" applyBorder="1" applyAlignment="1">
      <alignment horizontal="right"/>
    </xf>
    <xf numFmtId="0" fontId="1" fillId="0" borderId="51" xfId="0" applyFont="1" applyBorder="1"/>
    <xf numFmtId="171" fontId="1" fillId="12" borderId="32" xfId="0" applyNumberFormat="1" applyFont="1" applyFill="1" applyBorder="1" applyAlignment="1">
      <alignment horizontal="center" vertical="center" wrapText="1"/>
    </xf>
    <xf numFmtId="171" fontId="1" fillId="12" borderId="4" xfId="0" applyNumberFormat="1" applyFont="1" applyFill="1" applyBorder="1" applyAlignment="1">
      <alignment horizontal="center" vertical="center" wrapText="1"/>
    </xf>
    <xf numFmtId="171" fontId="1" fillId="12" borderId="55" xfId="0" applyNumberFormat="1" applyFont="1" applyFill="1" applyBorder="1" applyAlignment="1">
      <alignment horizontal="center" vertical="center" wrapText="1"/>
    </xf>
    <xf numFmtId="170" fontId="1" fillId="0" borderId="0" xfId="0" applyNumberFormat="1" applyFont="1" applyAlignment="1">
      <alignment wrapText="1"/>
    </xf>
    <xf numFmtId="0" fontId="1" fillId="0" borderId="9" xfId="0" applyFont="1" applyBorder="1" applyAlignment="1">
      <alignment horizontal="center"/>
    </xf>
    <xf numFmtId="0" fontId="1" fillId="0" borderId="29" xfId="0" applyFont="1" applyBorder="1"/>
    <xf numFmtId="0" fontId="1" fillId="0" borderId="29" xfId="0" applyFont="1" applyBorder="1" applyAlignment="1">
      <alignment horizontal="left" wrapText="1"/>
    </xf>
    <xf numFmtId="0" fontId="1" fillId="0" borderId="15" xfId="0" applyFont="1" applyBorder="1"/>
    <xf numFmtId="0" fontId="1" fillId="0" borderId="31" xfId="0" applyFont="1" applyBorder="1"/>
    <xf numFmtId="0" fontId="1" fillId="9" borderId="9" xfId="0" applyFont="1" applyFill="1" applyBorder="1" applyAlignment="1">
      <alignment horizontal="center"/>
    </xf>
    <xf numFmtId="0" fontId="1" fillId="0" borderId="37" xfId="0" applyFont="1" applyBorder="1"/>
    <xf numFmtId="0" fontId="1" fillId="0" borderId="0" xfId="0" applyFont="1" applyAlignment="1">
      <alignment wrapText="1"/>
    </xf>
    <xf numFmtId="0" fontId="1" fillId="0" borderId="31" xfId="0" applyFont="1" applyBorder="1" applyAlignment="1">
      <alignment horizontal="right" wrapText="1"/>
    </xf>
    <xf numFmtId="0" fontId="1" fillId="0" borderId="9" xfId="0" applyFont="1" applyBorder="1" applyAlignment="1">
      <alignment horizontal="left" wrapText="1"/>
    </xf>
    <xf numFmtId="0" fontId="1" fillId="0" borderId="13" xfId="0" applyFont="1" applyBorder="1"/>
    <xf numFmtId="0" fontId="1" fillId="0" borderId="13" xfId="0" applyFont="1" applyBorder="1" applyAlignment="1">
      <alignment wrapText="1"/>
    </xf>
    <xf numFmtId="0" fontId="1" fillId="0" borderId="31" xfId="0" applyFont="1" applyBorder="1" applyAlignment="1">
      <alignment wrapText="1"/>
    </xf>
    <xf numFmtId="0" fontId="1" fillId="0" borderId="36" xfId="0" applyFont="1" applyBorder="1" applyAlignment="1">
      <alignment wrapText="1"/>
    </xf>
    <xf numFmtId="0" fontId="1" fillId="0" borderId="15" xfId="0" applyFont="1" applyBorder="1" applyAlignment="1">
      <alignment horizontal="left" wrapText="1"/>
    </xf>
    <xf numFmtId="0" fontId="1" fillId="0" borderId="15" xfId="0" applyFont="1" applyBorder="1" applyAlignment="1">
      <alignment horizontal="center" wrapText="1"/>
    </xf>
    <xf numFmtId="0" fontId="1" fillId="0" borderId="9" xfId="0" applyFont="1" applyBorder="1" applyAlignment="1" applyProtection="1">
      <alignment horizontal="center" wrapText="1"/>
      <protection locked="0"/>
    </xf>
    <xf numFmtId="171" fontId="1" fillId="0" borderId="58" xfId="0" applyNumberFormat="1" applyFont="1" applyBorder="1" applyAlignment="1">
      <alignment horizontal="center" vertical="center" wrapText="1"/>
    </xf>
    <xf numFmtId="171" fontId="1" fillId="0" borderId="59" xfId="0" applyNumberFormat="1" applyFont="1" applyBorder="1" applyAlignment="1">
      <alignment horizontal="center" vertical="center" wrapText="1"/>
    </xf>
    <xf numFmtId="171" fontId="1" fillId="0" borderId="60" xfId="0" applyNumberFormat="1" applyFont="1" applyBorder="1" applyAlignment="1">
      <alignment horizontal="center" vertical="center" wrapText="1"/>
    </xf>
    <xf numFmtId="0" fontId="1" fillId="0" borderId="13" xfId="0" applyFont="1" applyBorder="1" applyProtection="1">
      <protection locked="0"/>
    </xf>
    <xf numFmtId="0" fontId="1" fillId="0" borderId="30" xfId="0" applyFont="1" applyBorder="1" applyAlignment="1">
      <alignment horizontal="center"/>
    </xf>
    <xf numFmtId="0" fontId="1" fillId="0" borderId="50" xfId="0" applyFont="1" applyBorder="1" applyProtection="1">
      <protection locked="0"/>
    </xf>
    <xf numFmtId="0" fontId="1" fillId="0" borderId="48" xfId="0" applyFont="1" applyBorder="1" applyAlignment="1">
      <alignment horizontal="center" vertical="center"/>
    </xf>
    <xf numFmtId="1" fontId="1" fillId="0" borderId="13" xfId="0" applyNumberFormat="1" applyFont="1" applyBorder="1" applyAlignment="1" applyProtection="1">
      <alignment shrinkToFit="1"/>
      <protection locked="0"/>
    </xf>
    <xf numFmtId="0" fontId="1" fillId="0" borderId="49" xfId="0" applyFont="1" applyBorder="1" applyAlignment="1" applyProtection="1">
      <alignment shrinkToFit="1"/>
      <protection locked="0"/>
    </xf>
    <xf numFmtId="0" fontId="1" fillId="0" borderId="36" xfId="0" applyFont="1" applyBorder="1" applyAlignment="1" applyProtection="1">
      <alignment shrinkToFit="1"/>
      <protection locked="0"/>
    </xf>
    <xf numFmtId="0" fontId="1" fillId="0" borderId="37" xfId="0" applyFont="1" applyBorder="1" applyAlignment="1">
      <alignment wrapText="1"/>
    </xf>
    <xf numFmtId="44" fontId="1" fillId="0" borderId="17" xfId="1" applyFont="1" applyBorder="1" applyAlignment="1">
      <alignment wrapText="1"/>
    </xf>
    <xf numFmtId="0" fontId="1" fillId="0" borderId="37" xfId="0" applyFont="1" applyBorder="1" applyAlignment="1">
      <alignment horizontal="right" wrapText="1"/>
    </xf>
    <xf numFmtId="0" fontId="1" fillId="0" borderId="18" xfId="0" applyFont="1" applyBorder="1"/>
    <xf numFmtId="0" fontId="1" fillId="2" borderId="25" xfId="0" applyFont="1" applyFill="1" applyBorder="1" applyAlignment="1">
      <alignment horizontal="center" vertical="center" wrapText="1"/>
    </xf>
    <xf numFmtId="0" fontId="1" fillId="2" borderId="14" xfId="0" applyFont="1" applyFill="1" applyBorder="1" applyAlignment="1">
      <alignment horizontal="center" vertical="center" shrinkToFit="1"/>
    </xf>
    <xf numFmtId="0" fontId="1" fillId="2" borderId="31" xfId="0" applyFont="1" applyFill="1" applyBorder="1" applyAlignment="1">
      <alignment horizontal="center" vertical="center" wrapText="1"/>
    </xf>
    <xf numFmtId="0" fontId="1" fillId="9" borderId="33" xfId="0" applyFont="1" applyFill="1" applyBorder="1" applyAlignment="1">
      <alignment horizontal="center" vertical="center" wrapText="1"/>
    </xf>
    <xf numFmtId="171" fontId="1" fillId="0" borderId="24" xfId="0" applyNumberFormat="1" applyFont="1" applyBorder="1" applyAlignment="1">
      <alignment horizontal="center" vertical="center" wrapText="1"/>
    </xf>
    <xf numFmtId="171" fontId="1" fillId="0" borderId="39" xfId="0" applyNumberFormat="1" applyFont="1" applyBorder="1" applyAlignment="1">
      <alignment horizontal="center" vertical="center" wrapText="1"/>
    </xf>
    <xf numFmtId="0" fontId="1" fillId="0" borderId="9" xfId="0"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vertical="center"/>
    </xf>
    <xf numFmtId="0" fontId="1" fillId="0" borderId="37" xfId="0" applyFont="1" applyBorder="1" applyAlignment="1">
      <alignment horizontal="center" vertical="center"/>
    </xf>
    <xf numFmtId="170"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vertical="top" wrapText="1"/>
    </xf>
    <xf numFmtId="0" fontId="1" fillId="14" borderId="3" xfId="0" applyFont="1" applyFill="1" applyBorder="1" applyAlignment="1">
      <alignment horizontal="center"/>
    </xf>
    <xf numFmtId="0" fontId="1" fillId="7" borderId="0" xfId="0" applyFont="1" applyFill="1" applyAlignment="1">
      <alignment horizontal="center"/>
    </xf>
    <xf numFmtId="0" fontId="1" fillId="7" borderId="7" xfId="0" applyFont="1" applyFill="1" applyBorder="1" applyAlignment="1">
      <alignment horizontal="center"/>
    </xf>
    <xf numFmtId="0" fontId="1" fillId="0" borderId="47" xfId="0" applyFont="1" applyBorder="1"/>
    <xf numFmtId="0" fontId="1" fillId="11" borderId="65" xfId="0" applyFont="1" applyFill="1" applyBorder="1" applyAlignment="1">
      <alignment horizontal="center"/>
    </xf>
    <xf numFmtId="0" fontId="1" fillId="0" borderId="17" xfId="0" applyFont="1" applyBorder="1" applyAlignment="1">
      <alignment horizontal="left"/>
    </xf>
    <xf numFmtId="0" fontId="1" fillId="0" borderId="49" xfId="0" applyFont="1" applyBorder="1"/>
    <xf numFmtId="0" fontId="1" fillId="11" borderId="66" xfId="0" applyFont="1" applyFill="1" applyBorder="1" applyAlignment="1">
      <alignment horizontal="center"/>
    </xf>
    <xf numFmtId="0" fontId="1" fillId="0" borderId="50" xfId="0" applyFont="1" applyBorder="1"/>
    <xf numFmtId="0" fontId="17" fillId="14" borderId="67" xfId="0" applyFont="1" applyFill="1" applyBorder="1" applyAlignment="1">
      <alignment horizontal="center"/>
    </xf>
    <xf numFmtId="0" fontId="18" fillId="0" borderId="27" xfId="0" applyFont="1" applyBorder="1"/>
    <xf numFmtId="0" fontId="18" fillId="0" borderId="13" xfId="0" applyFont="1" applyBorder="1"/>
    <xf numFmtId="0" fontId="18" fillId="0" borderId="13" xfId="0" applyFont="1" applyBorder="1" applyAlignment="1">
      <alignment horizontal="center"/>
    </xf>
    <xf numFmtId="0" fontId="0" fillId="6" borderId="9" xfId="0" applyFill="1" applyBorder="1" applyAlignment="1">
      <alignment horizontal="center" wrapText="1"/>
    </xf>
    <xf numFmtId="0" fontId="0" fillId="8" borderId="12" xfId="0" applyFill="1" applyBorder="1" applyAlignment="1">
      <alignment horizontal="center" vertical="center" wrapText="1"/>
    </xf>
    <xf numFmtId="0" fontId="0" fillId="0" borderId="57" xfId="0" applyBorder="1" applyAlignment="1">
      <alignment wrapText="1"/>
    </xf>
    <xf numFmtId="0" fontId="14" fillId="0" borderId="13" xfId="0" applyFont="1" applyBorder="1" applyAlignment="1" applyProtection="1">
      <alignment shrinkToFit="1"/>
      <protection locked="0"/>
    </xf>
    <xf numFmtId="170" fontId="0" fillId="2" borderId="46" xfId="0" applyNumberFormat="1" applyFill="1" applyBorder="1" applyAlignment="1">
      <alignment horizontal="center" wrapText="1"/>
    </xf>
    <xf numFmtId="1" fontId="0" fillId="2" borderId="15" xfId="0" applyNumberFormat="1" applyFill="1" applyBorder="1" applyAlignment="1">
      <alignment horizontal="center" wrapText="1"/>
    </xf>
    <xf numFmtId="0" fontId="0" fillId="3" borderId="9" xfId="0" applyFill="1" applyBorder="1" applyAlignment="1">
      <alignment wrapText="1"/>
    </xf>
    <xf numFmtId="0" fontId="0" fillId="2" borderId="9" xfId="0" applyFill="1" applyBorder="1" applyAlignment="1">
      <alignment horizontal="center" wrapText="1"/>
    </xf>
    <xf numFmtId="170" fontId="0" fillId="2" borderId="36" xfId="0" applyNumberFormat="1" applyFill="1" applyBorder="1" applyAlignment="1">
      <alignment horizontal="center" wrapText="1"/>
    </xf>
    <xf numFmtId="1" fontId="0" fillId="0" borderId="29" xfId="0" applyNumberFormat="1" applyBorder="1" applyAlignment="1">
      <alignment horizontal="center" wrapText="1"/>
    </xf>
    <xf numFmtId="1" fontId="0" fillId="2" borderId="68" xfId="0" applyNumberFormat="1" applyFill="1" applyBorder="1" applyAlignment="1">
      <alignment horizontal="center" wrapText="1"/>
    </xf>
    <xf numFmtId="170" fontId="0" fillId="0" borderId="22" xfId="0" applyNumberFormat="1" applyBorder="1" applyAlignment="1">
      <alignment horizontal="center" wrapText="1"/>
    </xf>
    <xf numFmtId="1" fontId="0" fillId="2" borderId="37" xfId="0" applyNumberFormat="1" applyFill="1" applyBorder="1" applyAlignment="1">
      <alignment horizontal="center" wrapText="1"/>
    </xf>
    <xf numFmtId="0" fontId="1" fillId="0" borderId="30" xfId="0" applyFont="1" applyBorder="1" applyAlignment="1">
      <alignment horizontal="left" wrapText="1"/>
    </xf>
    <xf numFmtId="167" fontId="0" fillId="0" borderId="9" xfId="0" applyNumberFormat="1" applyBorder="1" applyAlignment="1" applyProtection="1">
      <alignment horizontal="center" wrapText="1"/>
      <protection locked="0"/>
    </xf>
    <xf numFmtId="0" fontId="1" fillId="0" borderId="29" xfId="0" applyFont="1" applyBorder="1" applyAlignment="1">
      <alignment vertical="center" wrapText="1"/>
    </xf>
    <xf numFmtId="44" fontId="1" fillId="0" borderId="0" xfId="1" applyFont="1" applyFill="1" applyAlignment="1">
      <alignment horizontal="left"/>
    </xf>
    <xf numFmtId="0" fontId="1" fillId="0" borderId="0" xfId="1" applyNumberFormat="1" applyFont="1" applyFill="1" applyAlignment="1">
      <alignment horizontal="left"/>
    </xf>
    <xf numFmtId="44" fontId="1" fillId="0" borderId="0" xfId="1" applyFont="1" applyFill="1"/>
    <xf numFmtId="0" fontId="20" fillId="0" borderId="14" xfId="0" applyFont="1" applyBorder="1" applyAlignment="1">
      <alignment horizontal="center" vertical="center" wrapText="1"/>
    </xf>
    <xf numFmtId="0" fontId="11" fillId="0" borderId="13" xfId="0" applyFont="1" applyBorder="1" applyAlignment="1">
      <alignment horizontal="left" vertical="center" wrapText="1"/>
    </xf>
    <xf numFmtId="0" fontId="6" fillId="0" borderId="0" xfId="0" applyFont="1"/>
    <xf numFmtId="170" fontId="0" fillId="0" borderId="0" xfId="0" applyNumberFormat="1"/>
    <xf numFmtId="170" fontId="0" fillId="0" borderId="15" xfId="0" applyNumberFormat="1" applyBorder="1" applyAlignment="1" applyProtection="1">
      <alignment horizontal="center" wrapText="1"/>
      <protection locked="0"/>
    </xf>
    <xf numFmtId="0" fontId="1" fillId="0" borderId="38" xfId="0" applyFont="1" applyBorder="1" applyAlignment="1">
      <alignment horizontal="center" vertical="center" textRotation="90" wrapText="1"/>
    </xf>
    <xf numFmtId="1" fontId="0" fillId="0" borderId="9" xfId="0" applyNumberFormat="1"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5" xfId="0" applyBorder="1" applyAlignment="1" applyProtection="1">
      <alignment horizontal="center" wrapText="1"/>
      <protection locked="0"/>
    </xf>
    <xf numFmtId="14" fontId="0" fillId="0" borderId="15" xfId="0" applyNumberFormat="1" applyBorder="1" applyAlignment="1">
      <alignment horizontal="center" wrapText="1"/>
    </xf>
    <xf numFmtId="0" fontId="0" fillId="0" borderId="30" xfId="0" applyBorder="1" applyAlignment="1" applyProtection="1">
      <alignment horizontal="center" wrapText="1"/>
      <protection locked="0"/>
    </xf>
    <xf numFmtId="14" fontId="2" fillId="0" borderId="9" xfId="0" applyNumberFormat="1" applyFont="1" applyBorder="1" applyAlignment="1" applyProtection="1">
      <alignment horizontal="center" vertical="center" wrapText="1"/>
      <protection locked="0"/>
    </xf>
    <xf numFmtId="170" fontId="11" fillId="0" borderId="13" xfId="0" applyNumberFormat="1" applyFont="1" applyBorder="1" applyAlignment="1">
      <alignment horizontal="left" vertical="center" wrapText="1"/>
    </xf>
    <xf numFmtId="170" fontId="2" fillId="0" borderId="9" xfId="0" applyNumberFormat="1" applyFont="1" applyBorder="1" applyAlignment="1" applyProtection="1">
      <alignment horizontal="center" vertical="center" wrapText="1"/>
      <protection locked="0"/>
    </xf>
    <xf numFmtId="0" fontId="0" fillId="0" borderId="15" xfId="0" applyBorder="1" applyAlignment="1">
      <alignment horizontal="center" vertical="center"/>
    </xf>
    <xf numFmtId="14" fontId="1" fillId="0" borderId="29" xfId="0" applyNumberFormat="1" applyFont="1" applyBorder="1" applyAlignment="1">
      <alignment horizontal="center" vertical="center"/>
    </xf>
    <xf numFmtId="0" fontId="0" fillId="0" borderId="69" xfId="0" applyBorder="1" applyAlignment="1">
      <alignment horizontal="left"/>
    </xf>
    <xf numFmtId="0" fontId="0" fillId="0" borderId="70" xfId="0" applyBorder="1" applyAlignment="1">
      <alignment horizontal="left"/>
    </xf>
    <xf numFmtId="0" fontId="6" fillId="0" borderId="3" xfId="0" applyFont="1" applyBorder="1" applyAlignment="1">
      <alignment horizontal="left"/>
    </xf>
    <xf numFmtId="0" fontId="0" fillId="7" borderId="15" xfId="0" applyFill="1" applyBorder="1"/>
    <xf numFmtId="0" fontId="0" fillId="10" borderId="15" xfId="0" applyFill="1" applyBorder="1" applyAlignment="1">
      <alignment horizontal="center" vertical="center"/>
    </xf>
    <xf numFmtId="0" fontId="0" fillId="8" borderId="15" xfId="0" applyFill="1" applyBorder="1"/>
    <xf numFmtId="0" fontId="0" fillId="0" borderId="52" xfId="0" applyBorder="1" applyAlignment="1">
      <alignment horizontal="center" vertical="center" wrapText="1"/>
    </xf>
    <xf numFmtId="0" fontId="1" fillId="0" borderId="29" xfId="0" applyFont="1" applyBorder="1" applyAlignment="1">
      <alignment horizontal="center" vertical="center" wrapText="1"/>
    </xf>
    <xf numFmtId="49" fontId="1" fillId="0" borderId="18" xfId="0" applyNumberFormat="1" applyFont="1" applyBorder="1" applyAlignment="1">
      <alignment horizontal="right" shrinkToFit="1"/>
    </xf>
    <xf numFmtId="49" fontId="1" fillId="0" borderId="3" xfId="0" applyNumberFormat="1" applyFont="1" applyBorder="1" applyAlignment="1">
      <alignment horizontal="right" shrinkToFit="1"/>
    </xf>
    <xf numFmtId="0" fontId="0" fillId="0" borderId="15" xfId="0" applyBorder="1" applyAlignment="1">
      <alignment vertical="center"/>
    </xf>
    <xf numFmtId="14" fontId="1" fillId="0" borderId="15" xfId="0" applyNumberFormat="1" applyFont="1" applyBorder="1" applyAlignment="1">
      <alignment horizontal="center" vertical="center" wrapText="1"/>
    </xf>
    <xf numFmtId="14" fontId="0" fillId="8" borderId="29" xfId="0" applyNumberFormat="1" applyFill="1" applyBorder="1" applyAlignment="1">
      <alignment horizontal="center" vertical="center"/>
    </xf>
    <xf numFmtId="1" fontId="1" fillId="0" borderId="38" xfId="0" applyNumberFormat="1" applyFont="1" applyBorder="1" applyAlignment="1">
      <alignment horizontal="center" vertical="center" wrapText="1"/>
    </xf>
    <xf numFmtId="0" fontId="0" fillId="9" borderId="15" xfId="0" applyFill="1" applyBorder="1" applyAlignment="1">
      <alignment horizontal="center" vertical="center"/>
    </xf>
    <xf numFmtId="0" fontId="0" fillId="9" borderId="9" xfId="0" applyFill="1" applyBorder="1" applyAlignment="1">
      <alignment horizontal="center" vertical="center"/>
    </xf>
    <xf numFmtId="0" fontId="0" fillId="9" borderId="29" xfId="0" applyFill="1" applyBorder="1" applyAlignment="1">
      <alignment horizontal="center" vertical="center"/>
    </xf>
    <xf numFmtId="171" fontId="0" fillId="9" borderId="29" xfId="0" applyNumberFormat="1" applyFill="1" applyBorder="1" applyAlignment="1">
      <alignment horizontal="center" vertical="center"/>
    </xf>
    <xf numFmtId="1" fontId="0" fillId="9" borderId="29" xfId="0" applyNumberFormat="1" applyFill="1" applyBorder="1" applyAlignment="1">
      <alignment horizontal="center" vertical="center"/>
    </xf>
    <xf numFmtId="0" fontId="0" fillId="9" borderId="30" xfId="0" applyFill="1" applyBorder="1" applyAlignment="1">
      <alignment horizontal="center" vertical="center"/>
    </xf>
    <xf numFmtId="0" fontId="0" fillId="9" borderId="25" xfId="0" applyFill="1" applyBorder="1" applyAlignment="1">
      <alignment horizontal="center" vertical="center"/>
    </xf>
    <xf numFmtId="0" fontId="0" fillId="8" borderId="29" xfId="0" applyFill="1" applyBorder="1" applyAlignment="1">
      <alignment horizontal="center" vertical="center"/>
    </xf>
    <xf numFmtId="170" fontId="2" fillId="0" borderId="15" xfId="0" applyNumberFormat="1" applyFont="1" applyBorder="1" applyAlignment="1" applyProtection="1">
      <alignment horizontal="left" wrapText="1"/>
      <protection locked="0"/>
    </xf>
    <xf numFmtId="170" fontId="14" fillId="0" borderId="13" xfId="0" applyNumberFormat="1" applyFont="1" applyBorder="1" applyAlignment="1" applyProtection="1">
      <alignment shrinkToFit="1"/>
      <protection locked="0"/>
    </xf>
    <xf numFmtId="171" fontId="9" fillId="0" borderId="0" xfId="0" applyNumberFormat="1" applyFont="1"/>
    <xf numFmtId="166" fontId="0" fillId="0" borderId="30" xfId="0" applyNumberFormat="1" applyBorder="1" applyAlignment="1">
      <alignment horizontal="center" wrapText="1"/>
    </xf>
    <xf numFmtId="170" fontId="0" fillId="0" borderId="25" xfId="0" applyNumberFormat="1" applyBorder="1" applyAlignment="1">
      <alignment horizontal="center" wrapText="1"/>
    </xf>
    <xf numFmtId="170" fontId="0" fillId="0" borderId="15" xfId="0" applyNumberFormat="1" applyBorder="1" applyAlignment="1">
      <alignment horizontal="center" wrapText="1"/>
    </xf>
    <xf numFmtId="14" fontId="0" fillId="0" borderId="25" xfId="0" applyNumberFormat="1" applyBorder="1" applyAlignment="1">
      <alignment horizontal="center" wrapText="1"/>
    </xf>
    <xf numFmtId="1" fontId="1" fillId="0" borderId="50" xfId="0" applyNumberFormat="1" applyFont="1" applyBorder="1" applyAlignment="1" applyProtection="1">
      <alignment shrinkToFit="1"/>
      <protection locked="0"/>
    </xf>
    <xf numFmtId="14" fontId="0" fillId="0" borderId="29" xfId="0" applyNumberFormat="1" applyBorder="1" applyAlignment="1">
      <alignment horizontal="center"/>
    </xf>
    <xf numFmtId="166" fontId="0" fillId="0" borderId="30" xfId="0" applyNumberFormat="1" applyBorder="1" applyAlignment="1" applyProtection="1">
      <alignment horizontal="center"/>
      <protection locked="0"/>
    </xf>
    <xf numFmtId="14" fontId="0" fillId="0" borderId="9" xfId="0" applyNumberFormat="1" applyBorder="1" applyAlignment="1">
      <alignment horizontal="center" wrapText="1"/>
    </xf>
    <xf numFmtId="0" fontId="13" fillId="0" borderId="17" xfId="0" applyFont="1" applyBorder="1" applyAlignment="1" applyProtection="1">
      <alignment horizontal="left" wrapText="1"/>
      <protection locked="0"/>
    </xf>
    <xf numFmtId="1" fontId="0" fillId="9" borderId="71" xfId="0" applyNumberFormat="1" applyFill="1" applyBorder="1" applyAlignment="1">
      <alignment horizontal="center" wrapText="1"/>
    </xf>
    <xf numFmtId="0" fontId="0" fillId="3" borderId="51" xfId="0" applyFill="1" applyBorder="1" applyAlignment="1">
      <alignment wrapText="1"/>
    </xf>
    <xf numFmtId="0" fontId="0" fillId="9" borderId="37" xfId="0" applyFill="1" applyBorder="1" applyAlignment="1">
      <alignment horizontal="center" wrapText="1"/>
    </xf>
    <xf numFmtId="0" fontId="1" fillId="0" borderId="37" xfId="0" applyFont="1" applyBorder="1" applyAlignment="1">
      <alignment horizontal="center" wrapText="1"/>
    </xf>
    <xf numFmtId="1" fontId="0" fillId="0" borderId="55" xfId="0" applyNumberFormat="1" applyBorder="1" applyAlignment="1">
      <alignment horizontal="center" wrapText="1"/>
    </xf>
    <xf numFmtId="0" fontId="0" fillId="7" borderId="51" xfId="0" applyFill="1" applyBorder="1" applyAlignment="1">
      <alignment wrapText="1"/>
    </xf>
    <xf numFmtId="0" fontId="0" fillId="7" borderId="29" xfId="0" applyFill="1" applyBorder="1" applyAlignment="1">
      <alignment horizontal="center" wrapText="1"/>
    </xf>
    <xf numFmtId="0" fontId="2" fillId="0" borderId="35" xfId="0" applyFont="1" applyBorder="1" applyAlignment="1" applyProtection="1">
      <alignment horizontal="left" wrapText="1"/>
      <protection locked="0"/>
    </xf>
    <xf numFmtId="1" fontId="0" fillId="9" borderId="68" xfId="0" applyNumberFormat="1" applyFill="1" applyBorder="1" applyAlignment="1">
      <alignment horizontal="center" wrapText="1"/>
    </xf>
    <xf numFmtId="0" fontId="18" fillId="0" borderId="0" xfId="0" applyFont="1" applyAlignment="1">
      <alignment horizontal="center"/>
    </xf>
    <xf numFmtId="0" fontId="17" fillId="14" borderId="0" xfId="0" applyFont="1" applyFill="1" applyAlignment="1">
      <alignment horizontal="center"/>
    </xf>
    <xf numFmtId="0" fontId="1" fillId="0" borderId="3" xfId="0" applyFont="1" applyBorder="1"/>
    <xf numFmtId="14" fontId="1" fillId="0" borderId="0" xfId="0" applyNumberFormat="1" applyFont="1" applyAlignment="1">
      <alignment horizontal="left" wrapText="1"/>
    </xf>
    <xf numFmtId="0" fontId="1" fillId="0" borderId="0" xfId="0" applyFont="1" applyAlignment="1">
      <alignment horizontal="left"/>
    </xf>
    <xf numFmtId="14" fontId="1" fillId="0" borderId="0" xfId="0" applyNumberFormat="1" applyFont="1" applyAlignment="1">
      <alignment horizontal="left"/>
    </xf>
    <xf numFmtId="0" fontId="0" fillId="8" borderId="15" xfId="0" applyFill="1" applyBorder="1" applyAlignment="1">
      <alignment wrapText="1"/>
    </xf>
    <xf numFmtId="0" fontId="1" fillId="0" borderId="0" xfId="2"/>
    <xf numFmtId="0" fontId="25" fillId="0" borderId="72" xfId="2" applyFont="1" applyBorder="1"/>
    <xf numFmtId="0" fontId="27" fillId="12" borderId="72" xfId="2" applyFont="1" applyFill="1" applyBorder="1"/>
    <xf numFmtId="0" fontId="27" fillId="12" borderId="70" xfId="2" applyFont="1" applyFill="1" applyBorder="1"/>
    <xf numFmtId="0" fontId="27" fillId="12" borderId="69" xfId="2" applyFont="1" applyFill="1" applyBorder="1" applyAlignment="1">
      <alignment horizontal="right"/>
    </xf>
    <xf numFmtId="0" fontId="27" fillId="12" borderId="72" xfId="2" applyFont="1" applyFill="1" applyBorder="1" applyAlignment="1">
      <alignment horizontal="right"/>
    </xf>
    <xf numFmtId="0" fontId="27" fillId="12" borderId="72" xfId="2" applyFont="1" applyFill="1" applyBorder="1" applyAlignment="1">
      <alignment horizontal="left"/>
    </xf>
    <xf numFmtId="0" fontId="1" fillId="0" borderId="1" xfId="2" applyBorder="1"/>
    <xf numFmtId="0" fontId="1" fillId="0" borderId="3" xfId="2" applyBorder="1"/>
    <xf numFmtId="0" fontId="1" fillId="0" borderId="4" xfId="2" applyBorder="1"/>
    <xf numFmtId="0" fontId="1" fillId="0" borderId="21" xfId="2" applyBorder="1"/>
    <xf numFmtId="0" fontId="1" fillId="0" borderId="23" xfId="2" applyBorder="1"/>
    <xf numFmtId="0" fontId="1" fillId="16" borderId="69" xfId="2" applyFill="1" applyBorder="1"/>
    <xf numFmtId="0" fontId="1" fillId="16" borderId="72" xfId="2" applyFill="1" applyBorder="1"/>
    <xf numFmtId="14" fontId="1" fillId="0" borderId="6" xfId="2" applyNumberFormat="1" applyBorder="1"/>
    <xf numFmtId="14" fontId="1" fillId="0" borderId="7" xfId="2" applyNumberFormat="1" applyBorder="1"/>
    <xf numFmtId="0" fontId="1" fillId="16" borderId="72" xfId="2" applyFill="1" applyBorder="1" applyAlignment="1">
      <alignment horizontal="center"/>
    </xf>
    <xf numFmtId="0" fontId="1" fillId="16" borderId="70" xfId="2" applyFill="1" applyBorder="1" applyAlignment="1">
      <alignment horizontal="center"/>
    </xf>
    <xf numFmtId="1" fontId="1" fillId="0" borderId="0" xfId="2" applyNumberFormat="1"/>
    <xf numFmtId="171" fontId="0" fillId="0" borderId="0" xfId="0" applyNumberFormat="1" applyAlignment="1">
      <alignment horizontal="center"/>
    </xf>
    <xf numFmtId="171" fontId="1" fillId="0" borderId="0" xfId="0" applyNumberFormat="1" applyFont="1"/>
    <xf numFmtId="166" fontId="0" fillId="0" borderId="29" xfId="0" applyNumberFormat="1" applyBorder="1" applyAlignment="1" applyProtection="1">
      <alignment horizontal="center" wrapText="1"/>
      <protection locked="0"/>
    </xf>
    <xf numFmtId="14" fontId="0" fillId="0" borderId="9" xfId="0" applyNumberFormat="1" applyBorder="1" applyAlignment="1" applyProtection="1">
      <alignment horizontal="center"/>
      <protection locked="0"/>
    </xf>
    <xf numFmtId="1" fontId="0" fillId="0" borderId="9" xfId="0" applyNumberFormat="1" applyBorder="1" applyAlignment="1" applyProtection="1">
      <alignment horizontal="center"/>
      <protection locked="0"/>
    </xf>
    <xf numFmtId="14" fontId="0" fillId="0" borderId="9" xfId="0" applyNumberFormat="1" applyBorder="1" applyAlignment="1" applyProtection="1">
      <alignment horizontal="center" wrapText="1"/>
      <protection locked="0"/>
    </xf>
    <xf numFmtId="14" fontId="1" fillId="0" borderId="9" xfId="0" applyNumberFormat="1" applyFont="1" applyBorder="1" applyAlignment="1" applyProtection="1">
      <alignment horizontal="center" wrapText="1"/>
      <protection locked="0"/>
    </xf>
    <xf numFmtId="0" fontId="0" fillId="0" borderId="9" xfId="0" applyBorder="1" applyAlignment="1" applyProtection="1">
      <alignment horizontal="center"/>
      <protection locked="0"/>
    </xf>
    <xf numFmtId="1" fontId="0" fillId="0" borderId="29" xfId="0" applyNumberFormat="1" applyBorder="1" applyAlignment="1" applyProtection="1">
      <alignment horizontal="center"/>
      <protection locked="0"/>
    </xf>
    <xf numFmtId="170" fontId="0" fillId="0" borderId="29" xfId="0" applyNumberFormat="1" applyBorder="1" applyAlignment="1" applyProtection="1">
      <alignment horizontal="center"/>
      <protection locked="0"/>
    </xf>
    <xf numFmtId="14" fontId="0" fillId="0" borderId="29" xfId="0" applyNumberFormat="1" applyBorder="1" applyAlignment="1" applyProtection="1">
      <alignment horizontal="center"/>
      <protection locked="0"/>
    </xf>
    <xf numFmtId="166" fontId="0" fillId="0" borderId="9" xfId="0" applyNumberFormat="1" applyBorder="1" applyAlignment="1" applyProtection="1">
      <alignment horizontal="center"/>
      <protection locked="0"/>
    </xf>
    <xf numFmtId="170" fontId="0" fillId="0" borderId="30" xfId="0" applyNumberFormat="1" applyBorder="1" applyAlignment="1" applyProtection="1">
      <alignment horizontal="center" wrapText="1"/>
      <protection locked="0"/>
    </xf>
    <xf numFmtId="170" fontId="1" fillId="0" borderId="9" xfId="0" applyNumberFormat="1" applyFont="1" applyBorder="1" applyAlignment="1" applyProtection="1">
      <alignment horizontal="center" wrapText="1"/>
      <protection locked="0"/>
    </xf>
    <xf numFmtId="14" fontId="0" fillId="0" borderId="29" xfId="0" applyNumberFormat="1" applyBorder="1" applyAlignment="1" applyProtection="1">
      <alignment horizontal="center" wrapText="1"/>
      <protection locked="0"/>
    </xf>
    <xf numFmtId="2" fontId="0" fillId="0" borderId="30" xfId="0" applyNumberFormat="1" applyBorder="1" applyAlignment="1" applyProtection="1">
      <alignment horizontal="center" wrapText="1"/>
      <protection locked="0"/>
    </xf>
    <xf numFmtId="0" fontId="2" fillId="0" borderId="29" xfId="0" applyFont="1" applyBorder="1" applyAlignment="1" applyProtection="1">
      <alignment horizontal="left"/>
      <protection locked="0"/>
    </xf>
    <xf numFmtId="0" fontId="2" fillId="0" borderId="29" xfId="0" applyFont="1" applyBorder="1" applyAlignment="1" applyProtection="1">
      <alignment wrapText="1"/>
      <protection locked="0"/>
    </xf>
    <xf numFmtId="0" fontId="2" fillId="0" borderId="35" xfId="0" applyFont="1" applyBorder="1" applyAlignment="1" applyProtection="1">
      <alignment wrapText="1"/>
      <protection locked="0"/>
    </xf>
    <xf numFmtId="0" fontId="2" fillId="0" borderId="17" xfId="0" applyFont="1" applyBorder="1" applyAlignment="1" applyProtection="1">
      <alignment wrapText="1"/>
      <protection locked="0"/>
    </xf>
    <xf numFmtId="1" fontId="0" fillId="9" borderId="8" xfId="0" applyNumberFormat="1" applyFill="1" applyBorder="1" applyAlignment="1">
      <alignment horizontal="center"/>
    </xf>
    <xf numFmtId="0" fontId="1" fillId="0" borderId="0" xfId="2" applyAlignment="1">
      <alignment horizontal="center"/>
    </xf>
    <xf numFmtId="0" fontId="27" fillId="12" borderId="1" xfId="2" applyFont="1" applyFill="1" applyBorder="1" applyAlignment="1">
      <alignment horizontal="center"/>
    </xf>
    <xf numFmtId="0" fontId="1" fillId="0" borderId="1" xfId="2" applyBorder="1" applyAlignment="1">
      <alignment horizontal="center"/>
    </xf>
    <xf numFmtId="0" fontId="11" fillId="0" borderId="18" xfId="0" applyFont="1" applyBorder="1" applyAlignment="1">
      <alignment vertical="center"/>
    </xf>
    <xf numFmtId="0" fontId="11" fillId="0" borderId="1" xfId="0" applyFont="1" applyBorder="1" applyAlignment="1">
      <alignment vertical="center"/>
    </xf>
    <xf numFmtId="0" fontId="1" fillId="0" borderId="6" xfId="2" applyBorder="1"/>
    <xf numFmtId="0" fontId="11" fillId="0" borderId="3" xfId="0" applyFont="1" applyBorder="1" applyAlignment="1">
      <alignment vertical="center"/>
    </xf>
    <xf numFmtId="0" fontId="11" fillId="0" borderId="0" xfId="0" applyFont="1" applyAlignment="1">
      <alignment vertical="center"/>
    </xf>
    <xf numFmtId="0" fontId="1" fillId="0" borderId="7" xfId="2" applyBorder="1"/>
    <xf numFmtId="0" fontId="29" fillId="0" borderId="0" xfId="3" applyBorder="1" applyAlignment="1">
      <alignment vertical="center"/>
    </xf>
    <xf numFmtId="0" fontId="29" fillId="0" borderId="7" xfId="3" applyBorder="1" applyAlignment="1">
      <alignment vertical="center"/>
    </xf>
    <xf numFmtId="0" fontId="1" fillId="0" borderId="3" xfId="0" applyFont="1" applyBorder="1" applyAlignment="1">
      <alignment horizontal="left" vertical="center"/>
    </xf>
    <xf numFmtId="0" fontId="29" fillId="0" borderId="5" xfId="3" applyBorder="1" applyAlignment="1">
      <alignment vertical="center"/>
    </xf>
    <xf numFmtId="0" fontId="29" fillId="0" borderId="4" xfId="3" applyBorder="1" applyAlignment="1">
      <alignment vertical="center"/>
    </xf>
    <xf numFmtId="0" fontId="29" fillId="0" borderId="8" xfId="3" applyBorder="1" applyAlignment="1">
      <alignment vertical="center"/>
    </xf>
    <xf numFmtId="0" fontId="1" fillId="0" borderId="5" xfId="2" applyBorder="1"/>
    <xf numFmtId="0" fontId="2" fillId="0" borderId="3"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7" fillId="12" borderId="6" xfId="2" applyFont="1" applyFill="1" applyBorder="1" applyAlignment="1">
      <alignment horizontal="center"/>
    </xf>
    <xf numFmtId="171" fontId="9" fillId="0" borderId="0" xfId="0" applyNumberFormat="1" applyFont="1" applyAlignment="1">
      <alignment horizontal="left"/>
    </xf>
    <xf numFmtId="49" fontId="0" fillId="0" borderId="0" xfId="0" applyNumberFormat="1"/>
    <xf numFmtId="14" fontId="9" fillId="0" borderId="0" xfId="0" applyNumberFormat="1" applyFont="1"/>
    <xf numFmtId="14" fontId="1" fillId="0" borderId="29" xfId="0" applyNumberFormat="1" applyFont="1" applyBorder="1" applyAlignment="1" applyProtection="1">
      <alignment horizontal="center" wrapText="1"/>
      <protection locked="0"/>
    </xf>
    <xf numFmtId="170" fontId="0" fillId="8" borderId="30" xfId="0" applyNumberFormat="1" applyFill="1" applyBorder="1" applyAlignment="1" applyProtection="1">
      <alignment horizontal="center"/>
      <protection locked="0"/>
    </xf>
    <xf numFmtId="170" fontId="1" fillId="0" borderId="20" xfId="2" applyNumberFormat="1" applyBorder="1"/>
    <xf numFmtId="170" fontId="1" fillId="0" borderId="21" xfId="2" applyNumberFormat="1" applyBorder="1"/>
    <xf numFmtId="0" fontId="1" fillId="0" borderId="8" xfId="2" applyBorder="1"/>
    <xf numFmtId="14" fontId="0" fillId="0" borderId="23" xfId="0" applyNumberFormat="1" applyBorder="1" applyAlignment="1">
      <alignment horizontal="center"/>
    </xf>
    <xf numFmtId="14" fontId="0" fillId="0" borderId="30" xfId="0" applyNumberFormat="1" applyBorder="1" applyAlignment="1" applyProtection="1">
      <alignment horizontal="center"/>
      <protection locked="0"/>
    </xf>
    <xf numFmtId="0" fontId="1" fillId="0" borderId="9" xfId="0" applyFont="1" applyBorder="1" applyAlignment="1">
      <alignment horizontal="center" vertical="center" wrapText="1"/>
    </xf>
    <xf numFmtId="3" fontId="9" fillId="0" borderId="7" xfId="0" applyNumberFormat="1" applyFont="1" applyBorder="1" applyProtection="1">
      <protection locked="0"/>
    </xf>
    <xf numFmtId="174" fontId="0" fillId="0" borderId="29" xfId="0" applyNumberFormat="1" applyBorder="1" applyAlignment="1" applyProtection="1">
      <alignment horizontal="center" wrapText="1"/>
      <protection locked="0"/>
    </xf>
    <xf numFmtId="174" fontId="1" fillId="0" borderId="12" xfId="0" applyNumberFormat="1" applyFont="1" applyBorder="1" applyAlignment="1">
      <alignment horizontal="center" wrapText="1"/>
    </xf>
    <xf numFmtId="166" fontId="1" fillId="0" borderId="29" xfId="0" applyNumberFormat="1" applyFont="1" applyBorder="1" applyAlignment="1" applyProtection="1">
      <alignment horizontal="center" wrapText="1"/>
      <protection locked="0"/>
    </xf>
    <xf numFmtId="174" fontId="0" fillId="0" borderId="9" xfId="0" applyNumberFormat="1" applyBorder="1" applyAlignment="1" applyProtection="1">
      <alignment horizontal="center" wrapText="1"/>
      <protection locked="0"/>
    </xf>
    <xf numFmtId="0" fontId="0" fillId="9" borderId="9" xfId="0" applyFill="1" applyBorder="1" applyAlignment="1">
      <alignment horizontal="center" vertical="center" wrapText="1"/>
    </xf>
    <xf numFmtId="0" fontId="0" fillId="3" borderId="29" xfId="0" applyFill="1" applyBorder="1" applyAlignment="1">
      <alignment vertical="center" wrapText="1"/>
    </xf>
    <xf numFmtId="0" fontId="0" fillId="8" borderId="29" xfId="0" applyFill="1" applyBorder="1" applyAlignment="1">
      <alignment vertical="center" wrapText="1"/>
    </xf>
    <xf numFmtId="1" fontId="0" fillId="0" borderId="17" xfId="0" applyNumberFormat="1" applyBorder="1" applyAlignment="1">
      <alignment horizontal="center" vertical="center" wrapText="1"/>
    </xf>
    <xf numFmtId="1" fontId="0" fillId="2" borderId="9" xfId="0" applyNumberFormat="1" applyFill="1" applyBorder="1" applyAlignment="1">
      <alignment horizontal="center" vertical="center" wrapText="1"/>
    </xf>
    <xf numFmtId="1" fontId="0" fillId="2" borderId="35" xfId="0" applyNumberFormat="1" applyFill="1" applyBorder="1" applyAlignment="1">
      <alignment horizontal="center" vertical="center" wrapText="1"/>
    </xf>
    <xf numFmtId="0" fontId="1" fillId="0" borderId="36" xfId="0" applyFont="1" applyBorder="1" applyAlignment="1">
      <alignment vertical="center" wrapText="1"/>
    </xf>
    <xf numFmtId="0" fontId="1" fillId="0" borderId="14" xfId="0" applyFont="1" applyBorder="1" applyAlignment="1" applyProtection="1">
      <alignment wrapText="1"/>
      <protection locked="0"/>
    </xf>
    <xf numFmtId="0" fontId="0" fillId="9" borderId="29" xfId="0" applyFill="1" applyBorder="1" applyAlignment="1">
      <alignment horizontal="center" vertical="center" wrapText="1"/>
    </xf>
    <xf numFmtId="170" fontId="0" fillId="0" borderId="29" xfId="0" applyNumberFormat="1" applyBorder="1" applyAlignment="1" applyProtection="1">
      <alignment horizontal="center" vertical="center" wrapText="1"/>
      <protection locked="0"/>
    </xf>
    <xf numFmtId="170" fontId="0" fillId="0" borderId="12" xfId="0" applyNumberFormat="1" applyBorder="1" applyAlignment="1">
      <alignment horizontal="center" vertical="center" wrapText="1"/>
    </xf>
    <xf numFmtId="170" fontId="0" fillId="9" borderId="47" xfId="0" applyNumberFormat="1" applyFill="1" applyBorder="1" applyAlignment="1">
      <alignment horizontal="center" vertical="center" wrapText="1"/>
    </xf>
    <xf numFmtId="1" fontId="0" fillId="9" borderId="9" xfId="0" applyNumberFormat="1" applyFill="1" applyBorder="1" applyAlignment="1">
      <alignment horizontal="center" vertical="center"/>
    </xf>
    <xf numFmtId="1" fontId="0" fillId="9" borderId="17" xfId="0" applyNumberFormat="1" applyFill="1" applyBorder="1" applyAlignment="1">
      <alignment horizontal="center" vertical="center"/>
    </xf>
    <xf numFmtId="0" fontId="1" fillId="0" borderId="9" xfId="0" applyFont="1" applyBorder="1" applyAlignment="1">
      <alignment vertical="center"/>
    </xf>
    <xf numFmtId="0" fontId="0" fillId="13" borderId="9" xfId="0" applyFill="1" applyBorder="1" applyAlignment="1">
      <alignment vertical="center" wrapText="1"/>
    </xf>
    <xf numFmtId="170" fontId="0" fillId="0" borderId="9" xfId="0" applyNumberFormat="1" applyBorder="1" applyAlignment="1" applyProtection="1">
      <alignment horizontal="center" vertical="center" wrapText="1"/>
      <protection locked="0"/>
    </xf>
    <xf numFmtId="0" fontId="0" fillId="13" borderId="9" xfId="0" applyFill="1" applyBorder="1" applyAlignment="1">
      <alignment horizontal="center" vertical="center" wrapText="1"/>
    </xf>
    <xf numFmtId="0" fontId="0" fillId="8" borderId="9" xfId="0" applyFill="1" applyBorder="1" applyAlignment="1">
      <alignment vertical="center" wrapText="1"/>
    </xf>
    <xf numFmtId="1" fontId="0" fillId="9" borderId="15" xfId="0" applyNumberFormat="1" applyFill="1" applyBorder="1" applyAlignment="1">
      <alignment horizontal="center" vertical="center"/>
    </xf>
    <xf numFmtId="1" fontId="0" fillId="9" borderId="17" xfId="0" applyNumberFormat="1" applyFill="1" applyBorder="1" applyAlignment="1">
      <alignment horizontal="center" vertical="center" wrapText="1"/>
    </xf>
    <xf numFmtId="0" fontId="1" fillId="0" borderId="13" xfId="0" applyFont="1" applyBorder="1" applyAlignment="1" applyProtection="1">
      <alignment vertical="center" wrapText="1"/>
      <protection locked="0"/>
    </xf>
    <xf numFmtId="0" fontId="2" fillId="0" borderId="9"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1" fillId="0" borderId="9" xfId="0" applyFont="1" applyBorder="1" applyAlignment="1">
      <alignment vertical="center" wrapText="1"/>
    </xf>
    <xf numFmtId="0" fontId="0" fillId="7" borderId="9" xfId="0" applyFill="1" applyBorder="1" applyAlignment="1">
      <alignment vertical="center" wrapText="1"/>
    </xf>
    <xf numFmtId="1" fontId="0" fillId="0" borderId="12" xfId="0" applyNumberFormat="1" applyBorder="1" applyAlignment="1">
      <alignment horizontal="center" vertical="center" wrapText="1"/>
    </xf>
    <xf numFmtId="170" fontId="0" fillId="9" borderId="46" xfId="0" applyNumberFormat="1" applyFill="1" applyBorder="1" applyAlignment="1">
      <alignment horizontal="center" vertical="center" wrapText="1"/>
    </xf>
    <xf numFmtId="1" fontId="0" fillId="9" borderId="15" xfId="0" applyNumberForma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1" fontId="0" fillId="0" borderId="9" xfId="0" applyNumberFormat="1" applyBorder="1" applyAlignment="1" applyProtection="1">
      <alignment horizontal="center" vertical="center"/>
      <protection locked="0"/>
    </xf>
    <xf numFmtId="0" fontId="1" fillId="0" borderId="13" xfId="0" applyFont="1" applyBorder="1" applyAlignment="1">
      <alignment vertical="center" wrapText="1"/>
    </xf>
    <xf numFmtId="1" fontId="0" fillId="9" borderId="56" xfId="0" applyNumberFormat="1" applyFill="1" applyBorder="1" applyAlignment="1">
      <alignment horizontal="center"/>
    </xf>
    <xf numFmtId="0" fontId="6" fillId="0" borderId="27" xfId="0" applyFont="1" applyBorder="1" applyAlignment="1" applyProtection="1">
      <alignment wrapText="1"/>
      <protection locked="0"/>
    </xf>
    <xf numFmtId="170" fontId="0" fillId="8" borderId="47" xfId="0" applyNumberFormat="1" applyFill="1" applyBorder="1" applyAlignment="1">
      <alignment horizontal="center" wrapText="1"/>
    </xf>
    <xf numFmtId="170" fontId="1" fillId="0" borderId="13" xfId="0" applyNumberFormat="1" applyFont="1" applyBorder="1" applyAlignment="1" applyProtection="1">
      <alignment shrinkToFit="1"/>
      <protection locked="0"/>
    </xf>
    <xf numFmtId="0" fontId="1" fillId="0" borderId="0" xfId="0" applyFont="1" applyAlignment="1">
      <alignment horizontal="center"/>
    </xf>
    <xf numFmtId="0" fontId="0" fillId="0" borderId="9" xfId="0" applyBorder="1" applyAlignment="1">
      <alignment vertical="center" wrapText="1"/>
    </xf>
    <xf numFmtId="0" fontId="0" fillId="13" borderId="9" xfId="0" applyFill="1" applyBorder="1" applyAlignment="1">
      <alignment vertical="center"/>
    </xf>
    <xf numFmtId="0" fontId="0" fillId="10" borderId="9" xfId="0" applyFill="1" applyBorder="1" applyAlignment="1">
      <alignment horizontal="center" vertical="center" wrapText="1"/>
    </xf>
    <xf numFmtId="1" fontId="0" fillId="9" borderId="9" xfId="0" applyNumberFormat="1" applyFill="1" applyBorder="1" applyAlignment="1">
      <alignment horizontal="center" vertical="center" wrapText="1"/>
    </xf>
    <xf numFmtId="0" fontId="1" fillId="0" borderId="13" xfId="0" applyFont="1" applyBorder="1" applyAlignment="1" applyProtection="1">
      <alignment vertical="center" wrapText="1" shrinkToFit="1"/>
      <protection locked="0"/>
    </xf>
    <xf numFmtId="0" fontId="0" fillId="0" borderId="1" xfId="0" applyBorder="1" applyAlignment="1">
      <alignment horizontal="right"/>
    </xf>
    <xf numFmtId="171" fontId="0" fillId="0" borderId="1" xfId="0" applyNumberFormat="1" applyBorder="1"/>
    <xf numFmtId="0" fontId="0" fillId="0" borderId="6" xfId="0" applyBorder="1"/>
    <xf numFmtId="0" fontId="6" fillId="0" borderId="1" xfId="0" applyFont="1" applyBorder="1" applyAlignment="1">
      <alignment wrapText="1"/>
    </xf>
    <xf numFmtId="0" fontId="1" fillId="0" borderId="6" xfId="0" applyFont="1" applyBorder="1"/>
    <xf numFmtId="171" fontId="1" fillId="0" borderId="0" xfId="0" applyNumberFormat="1" applyFont="1" applyAlignment="1">
      <alignment horizontal="right"/>
    </xf>
    <xf numFmtId="0" fontId="1" fillId="0" borderId="0" xfId="0" applyFont="1" applyAlignment="1">
      <alignment horizontal="right" wrapText="1"/>
    </xf>
    <xf numFmtId="171" fontId="1" fillId="0" borderId="4" xfId="0" applyNumberFormat="1" applyFont="1" applyBorder="1" applyAlignment="1">
      <alignment horizontal="right"/>
    </xf>
    <xf numFmtId="0" fontId="6" fillId="0" borderId="4" xfId="0" applyFont="1" applyBorder="1" applyAlignment="1">
      <alignment wrapText="1"/>
    </xf>
    <xf numFmtId="0" fontId="1" fillId="0" borderId="4" xfId="0" applyFont="1" applyBorder="1" applyAlignment="1">
      <alignment horizontal="right"/>
    </xf>
    <xf numFmtId="175" fontId="0" fillId="0" borderId="8" xfId="0" applyNumberFormat="1" applyBorder="1" applyAlignment="1">
      <alignment horizontal="center"/>
    </xf>
    <xf numFmtId="0" fontId="6" fillId="0" borderId="6" xfId="0" applyFont="1" applyBorder="1" applyAlignment="1">
      <alignment horizontal="center"/>
    </xf>
    <xf numFmtId="3" fontId="1" fillId="0" borderId="7" xfId="0" applyNumberFormat="1" applyFont="1" applyBorder="1" applyAlignment="1">
      <alignment horizontal="center"/>
    </xf>
    <xf numFmtId="0" fontId="6" fillId="0" borderId="5" xfId="0" applyFont="1" applyBorder="1" applyAlignment="1">
      <alignment horizontal="left" wrapText="1"/>
    </xf>
    <xf numFmtId="0" fontId="2" fillId="0" borderId="9" xfId="0" applyFont="1" applyBorder="1" applyAlignment="1" applyProtection="1">
      <alignment horizontal="center" wrapText="1"/>
      <protection locked="0"/>
    </xf>
    <xf numFmtId="0" fontId="2" fillId="0" borderId="17" xfId="0" applyFont="1" applyBorder="1" applyAlignment="1" applyProtection="1">
      <alignment horizontal="center" wrapText="1"/>
      <protection locked="0"/>
    </xf>
    <xf numFmtId="0" fontId="0" fillId="0" borderId="48" xfId="0" applyBorder="1" applyAlignment="1" applyProtection="1">
      <alignment wrapText="1"/>
      <protection locked="0"/>
    </xf>
    <xf numFmtId="174" fontId="1" fillId="0" borderId="7" xfId="0" applyNumberFormat="1" applyFont="1" applyBorder="1" applyAlignment="1">
      <alignment horizontal="center"/>
    </xf>
    <xf numFmtId="1" fontId="0" fillId="8" borderId="9" xfId="0" applyNumberFormat="1" applyFill="1" applyBorder="1" applyAlignment="1" applyProtection="1">
      <alignment horizontal="center" vertical="center"/>
      <protection locked="0"/>
    </xf>
    <xf numFmtId="0" fontId="1" fillId="0" borderId="7" xfId="0" applyFont="1" applyBorder="1" applyAlignment="1">
      <alignment horizontal="center"/>
    </xf>
    <xf numFmtId="0" fontId="14" fillId="0" borderId="25" xfId="0" applyFont="1" applyBorder="1"/>
    <xf numFmtId="0" fontId="14" fillId="0" borderId="0" xfId="0" applyFont="1"/>
    <xf numFmtId="0" fontId="14" fillId="0" borderId="29" xfId="0" applyFont="1" applyBorder="1" applyAlignment="1">
      <alignment horizontal="center" vertical="center"/>
    </xf>
    <xf numFmtId="0" fontId="14" fillId="0" borderId="9" xfId="0" applyFont="1" applyBorder="1" applyAlignment="1">
      <alignment horizontal="center" vertical="center"/>
    </xf>
    <xf numFmtId="0" fontId="32" fillId="0" borderId="25" xfId="0" applyFont="1" applyBorder="1" applyAlignment="1">
      <alignment horizontal="center"/>
    </xf>
    <xf numFmtId="14" fontId="32" fillId="0" borderId="25" xfId="0" applyNumberFormat="1" applyFont="1" applyBorder="1" applyAlignment="1">
      <alignment horizontal="center"/>
    </xf>
    <xf numFmtId="0" fontId="32" fillId="0" borderId="28" xfId="0" applyFont="1" applyBorder="1" applyAlignment="1">
      <alignment horizontal="center"/>
    </xf>
    <xf numFmtId="0" fontId="32" fillId="0" borderId="9" xfId="0" applyFont="1" applyBorder="1" applyAlignment="1">
      <alignment horizontal="center"/>
    </xf>
    <xf numFmtId="14" fontId="32" fillId="0" borderId="9" xfId="0" applyNumberFormat="1" applyFont="1" applyBorder="1" applyAlignment="1">
      <alignment horizontal="center"/>
    </xf>
    <xf numFmtId="0" fontId="32" fillId="0" borderId="17" xfId="0" applyFont="1" applyBorder="1" applyAlignment="1">
      <alignment horizontal="center"/>
    </xf>
    <xf numFmtId="0" fontId="32" fillId="0" borderId="0" xfId="0" applyFont="1" applyAlignment="1">
      <alignment horizontal="center"/>
    </xf>
    <xf numFmtId="170" fontId="1" fillId="0" borderId="12" xfId="0" applyNumberFormat="1" applyFont="1" applyBorder="1" applyAlignment="1">
      <alignment horizontal="center" wrapText="1"/>
    </xf>
    <xf numFmtId="0" fontId="1" fillId="0" borderId="25" xfId="0" applyFont="1" applyBorder="1"/>
    <xf numFmtId="174" fontId="1" fillId="0" borderId="9" xfId="0" applyNumberFormat="1" applyFont="1" applyBorder="1" applyAlignment="1" applyProtection="1">
      <alignment horizontal="center" wrapText="1"/>
      <protection locked="0"/>
    </xf>
    <xf numFmtId="0" fontId="2" fillId="0" borderId="17" xfId="0" applyFont="1" applyBorder="1" applyAlignment="1">
      <alignment horizontal="left"/>
    </xf>
    <xf numFmtId="0" fontId="6" fillId="0" borderId="5" xfId="0" applyFont="1" applyBorder="1" applyAlignment="1">
      <alignment horizontal="left"/>
    </xf>
    <xf numFmtId="175" fontId="1" fillId="0" borderId="8" xfId="0" applyNumberFormat="1" applyFont="1" applyBorder="1" applyAlignment="1">
      <alignment horizontal="center"/>
    </xf>
    <xf numFmtId="0" fontId="0" fillId="0" borderId="9" xfId="0" applyBorder="1" applyAlignment="1">
      <alignment horizontal="center" vertical="center" textRotation="90"/>
    </xf>
    <xf numFmtId="3" fontId="1" fillId="0" borderId="9" xfId="0" applyNumberFormat="1" applyFont="1" applyBorder="1" applyAlignment="1" applyProtection="1">
      <alignment horizontal="center" wrapText="1"/>
      <protection locked="0"/>
    </xf>
    <xf numFmtId="3" fontId="0" fillId="0" borderId="9" xfId="0" applyNumberFormat="1" applyBorder="1" applyAlignment="1">
      <alignment horizontal="center" wrapText="1"/>
    </xf>
    <xf numFmtId="3" fontId="1" fillId="0" borderId="9" xfId="0" applyNumberFormat="1" applyFont="1" applyBorder="1" applyAlignment="1">
      <alignment horizontal="center" wrapText="1"/>
    </xf>
    <xf numFmtId="3" fontId="0" fillId="0" borderId="12" xfId="0" applyNumberFormat="1" applyBorder="1" applyAlignment="1">
      <alignment horizontal="center" wrapText="1"/>
    </xf>
    <xf numFmtId="3" fontId="0" fillId="0" borderId="44" xfId="0" applyNumberFormat="1" applyBorder="1" applyAlignment="1">
      <alignment horizontal="center" wrapText="1"/>
    </xf>
    <xf numFmtId="3" fontId="0" fillId="9" borderId="17" xfId="0" applyNumberFormat="1" applyFill="1" applyBorder="1" applyAlignment="1">
      <alignment horizontal="center" wrapText="1"/>
    </xf>
    <xf numFmtId="3" fontId="0" fillId="9" borderId="33" xfId="0" applyNumberFormat="1" applyFill="1" applyBorder="1" applyAlignment="1">
      <alignment horizontal="center" wrapText="1"/>
    </xf>
    <xf numFmtId="0" fontId="1" fillId="0" borderId="47" xfId="0" applyFont="1" applyBorder="1" applyAlignment="1">
      <alignment wrapText="1"/>
    </xf>
    <xf numFmtId="0" fontId="1" fillId="0" borderId="9" xfId="0" applyFont="1" applyBorder="1" applyAlignment="1">
      <alignment horizontal="center" vertical="center" textRotation="90"/>
    </xf>
    <xf numFmtId="0" fontId="2" fillId="0" borderId="30" xfId="0" applyFont="1" applyBorder="1" applyAlignment="1" applyProtection="1">
      <alignment horizontal="center" wrapText="1"/>
      <protection locked="0"/>
    </xf>
    <xf numFmtId="0" fontId="2" fillId="0" borderId="33" xfId="0" applyFont="1" applyBorder="1" applyAlignment="1" applyProtection="1">
      <alignment horizontal="center" wrapText="1"/>
      <protection locked="0"/>
    </xf>
    <xf numFmtId="3" fontId="1" fillId="0" borderId="30" xfId="0" applyNumberFormat="1" applyFont="1" applyBorder="1" applyAlignment="1">
      <alignment horizontal="center" wrapText="1"/>
    </xf>
    <xf numFmtId="0" fontId="0" fillId="0" borderId="30" xfId="0" applyBorder="1" applyAlignment="1">
      <alignment horizontal="center" vertical="center" textRotation="90"/>
    </xf>
    <xf numFmtId="0" fontId="0" fillId="10" borderId="75" xfId="0" applyFill="1" applyBorder="1" applyAlignment="1">
      <alignment horizontal="center" vertical="center"/>
    </xf>
    <xf numFmtId="0" fontId="1" fillId="0" borderId="75" xfId="0" applyFont="1" applyBorder="1" applyAlignment="1">
      <alignment horizontal="center" vertical="center"/>
    </xf>
    <xf numFmtId="0" fontId="0" fillId="0" borderId="75" xfId="0" applyBorder="1" applyAlignment="1">
      <alignment horizontal="center" vertical="center"/>
    </xf>
    <xf numFmtId="0" fontId="0" fillId="7" borderId="75" xfId="0" applyFill="1" applyBorder="1"/>
    <xf numFmtId="0" fontId="0" fillId="8" borderId="75" xfId="0" applyFill="1" applyBorder="1"/>
    <xf numFmtId="0" fontId="0" fillId="10" borderId="76" xfId="0" applyFill="1" applyBorder="1" applyAlignment="1">
      <alignment horizontal="center" vertical="center"/>
    </xf>
    <xf numFmtId="0" fontId="1" fillId="0" borderId="76" xfId="0" applyFont="1" applyBorder="1" applyAlignment="1">
      <alignment horizontal="center" vertical="center"/>
    </xf>
    <xf numFmtId="0" fontId="0" fillId="0" borderId="76" xfId="0" applyBorder="1" applyAlignment="1">
      <alignment horizontal="center" vertical="center"/>
    </xf>
    <xf numFmtId="0" fontId="0" fillId="7" borderId="76" xfId="0" applyFill="1" applyBorder="1"/>
    <xf numFmtId="0" fontId="0" fillId="8" borderId="76" xfId="0" applyFill="1" applyBorder="1"/>
    <xf numFmtId="14" fontId="0" fillId="0" borderId="76" xfId="0" applyNumberFormat="1" applyBorder="1" applyAlignment="1">
      <alignment horizontal="center" vertical="center"/>
    </xf>
    <xf numFmtId="174" fontId="0" fillId="0" borderId="75" xfId="0" applyNumberFormat="1" applyBorder="1" applyAlignment="1">
      <alignment horizontal="center" vertical="center"/>
    </xf>
    <xf numFmtId="0" fontId="0" fillId="9" borderId="75" xfId="0" applyFill="1" applyBorder="1" applyAlignment="1">
      <alignment horizontal="center" vertical="center"/>
    </xf>
    <xf numFmtId="0" fontId="0" fillId="9" borderId="76" xfId="0" applyFill="1" applyBorder="1" applyAlignment="1">
      <alignment horizontal="center" vertical="center"/>
    </xf>
    <xf numFmtId="49" fontId="2" fillId="0" borderId="17" xfId="0" applyNumberFormat="1" applyFont="1" applyBorder="1" applyAlignment="1" applyProtection="1">
      <alignment horizontal="left" wrapText="1"/>
      <protection locked="0"/>
    </xf>
    <xf numFmtId="0" fontId="13" fillId="0" borderId="9" xfId="0" applyFont="1" applyBorder="1" applyAlignment="1" applyProtection="1">
      <alignment horizontal="left"/>
      <protection locked="0"/>
    </xf>
    <xf numFmtId="0" fontId="0" fillId="10" borderId="30" xfId="0" applyFill="1" applyBorder="1" applyAlignment="1">
      <alignment horizontal="center" vertical="center" wrapText="1"/>
    </xf>
    <xf numFmtId="14" fontId="0" fillId="0" borderId="30" xfId="0" applyNumberFormat="1" applyBorder="1" applyAlignment="1" applyProtection="1">
      <alignment horizontal="center" vertical="center" wrapText="1"/>
      <protection locked="0"/>
    </xf>
    <xf numFmtId="14" fontId="0" fillId="0" borderId="44" xfId="0" applyNumberFormat="1" applyBorder="1" applyAlignment="1">
      <alignment horizontal="center" vertical="center" wrapText="1"/>
    </xf>
    <xf numFmtId="170" fontId="0" fillId="9" borderId="49" xfId="0" applyNumberFormat="1" applyFill="1" applyBorder="1" applyAlignment="1">
      <alignment horizontal="center" vertical="center" wrapText="1"/>
    </xf>
    <xf numFmtId="1" fontId="0" fillId="0" borderId="30" xfId="0" applyNumberFormat="1" applyBorder="1" applyAlignment="1">
      <alignment horizontal="center" vertical="center" wrapText="1"/>
    </xf>
    <xf numFmtId="1" fontId="0" fillId="9" borderId="33" xfId="0" applyNumberFormat="1" applyFill="1" applyBorder="1" applyAlignment="1">
      <alignment horizontal="center" vertical="center" wrapText="1"/>
    </xf>
    <xf numFmtId="0" fontId="1" fillId="0" borderId="50" xfId="0" applyFont="1" applyBorder="1" applyAlignment="1" applyProtection="1">
      <alignment vertical="center" shrinkToFit="1"/>
      <protection locked="0"/>
    </xf>
    <xf numFmtId="0" fontId="2" fillId="0" borderId="4" xfId="0" applyFont="1" applyBorder="1" applyAlignment="1">
      <alignment horizontal="left" vertical="center" wrapText="1"/>
    </xf>
    <xf numFmtId="44" fontId="1" fillId="0" borderId="33" xfId="1" applyFont="1" applyBorder="1" applyAlignment="1">
      <alignment vertical="center" wrapText="1"/>
    </xf>
    <xf numFmtId="0" fontId="14" fillId="0" borderId="77" xfId="0" applyFont="1" applyBorder="1" applyAlignment="1" applyProtection="1">
      <alignment wrapText="1"/>
      <protection locked="0"/>
    </xf>
    <xf numFmtId="0" fontId="2" fillId="0" borderId="78" xfId="0" applyFont="1" applyBorder="1" applyAlignment="1" applyProtection="1">
      <alignment horizontal="left" wrapText="1"/>
      <protection locked="0"/>
    </xf>
    <xf numFmtId="0" fontId="2" fillId="0" borderId="79" xfId="0" applyFont="1" applyBorder="1" applyAlignment="1" applyProtection="1">
      <alignment horizontal="left" wrapText="1"/>
      <protection locked="0"/>
    </xf>
    <xf numFmtId="166" fontId="1" fillId="0" borderId="9" xfId="0" applyNumberFormat="1" applyFont="1" applyBorder="1" applyAlignment="1" applyProtection="1">
      <alignment horizontal="center" wrapText="1"/>
      <protection locked="0"/>
    </xf>
    <xf numFmtId="176" fontId="0" fillId="0" borderId="12" xfId="0" applyNumberFormat="1" applyBorder="1" applyAlignment="1">
      <alignment horizontal="center" wrapText="1"/>
    </xf>
    <xf numFmtId="174" fontId="1" fillId="0" borderId="9" xfId="0" applyNumberFormat="1" applyFont="1" applyBorder="1" applyAlignment="1" applyProtection="1">
      <alignment horizontal="center" vertical="center" wrapText="1"/>
      <protection locked="0"/>
    </xf>
    <xf numFmtId="0" fontId="0" fillId="13" borderId="9" xfId="0" applyFill="1" applyBorder="1" applyAlignment="1">
      <alignment horizontal="center" vertical="center"/>
    </xf>
    <xf numFmtId="0" fontId="14" fillId="0" borderId="13" xfId="0" applyFont="1" applyBorder="1" applyAlignment="1" applyProtection="1">
      <alignment vertical="center" wrapText="1" shrinkToFit="1"/>
      <protection locked="0"/>
    </xf>
    <xf numFmtId="0" fontId="0" fillId="0" borderId="15" xfId="0" applyBorder="1" applyAlignment="1">
      <alignment horizontal="center" vertical="center" wrapText="1"/>
    </xf>
    <xf numFmtId="0" fontId="1" fillId="0" borderId="15" xfId="0" applyFont="1" applyBorder="1" applyAlignment="1">
      <alignment horizontal="center" vertical="center" wrapText="1"/>
    </xf>
    <xf numFmtId="0" fontId="2" fillId="0" borderId="25"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35"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33"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13" fillId="0" borderId="9" xfId="0" applyFont="1" applyBorder="1" applyAlignment="1" applyProtection="1">
      <alignment horizontal="center" vertical="center" wrapText="1"/>
      <protection locked="0"/>
    </xf>
    <xf numFmtId="0" fontId="2" fillId="0" borderId="0" xfId="0" applyFont="1" applyAlignment="1" applyProtection="1">
      <alignment horizontal="center"/>
      <protection locked="0"/>
    </xf>
    <xf numFmtId="170" fontId="0" fillId="9" borderId="45" xfId="0" applyNumberFormat="1" applyFill="1" applyBorder="1" applyAlignment="1">
      <alignment horizontal="center" wrapText="1"/>
    </xf>
    <xf numFmtId="0" fontId="1" fillId="0" borderId="36" xfId="0" applyFont="1" applyBorder="1" applyAlignment="1" applyProtection="1">
      <alignment wrapText="1"/>
      <protection locked="0"/>
    </xf>
    <xf numFmtId="0" fontId="1" fillId="0" borderId="24" xfId="0" applyFont="1" applyBorder="1" applyAlignment="1">
      <alignment wrapText="1"/>
    </xf>
    <xf numFmtId="0" fontId="0" fillId="0" borderId="80" xfId="0" applyBorder="1" applyAlignment="1">
      <alignment horizontal="center" wrapText="1"/>
    </xf>
    <xf numFmtId="0" fontId="0" fillId="9" borderId="80" xfId="0" applyFill="1" applyBorder="1" applyAlignment="1">
      <alignment horizontal="center" wrapText="1"/>
    </xf>
    <xf numFmtId="170" fontId="0" fillId="0" borderId="80" xfId="0" applyNumberFormat="1" applyBorder="1" applyAlignment="1" applyProtection="1">
      <alignment horizontal="center" wrapText="1"/>
      <protection locked="0"/>
    </xf>
    <xf numFmtId="0" fontId="0" fillId="7" borderId="80" xfId="0" applyFill="1" applyBorder="1" applyAlignment="1">
      <alignment wrapText="1"/>
    </xf>
    <xf numFmtId="0" fontId="0" fillId="8" borderId="80" xfId="0" applyFill="1" applyBorder="1" applyAlignment="1">
      <alignment wrapText="1"/>
    </xf>
    <xf numFmtId="170" fontId="0" fillId="0" borderId="81" xfId="0" applyNumberFormat="1" applyBorder="1" applyAlignment="1">
      <alignment horizontal="center" wrapText="1"/>
    </xf>
    <xf numFmtId="170" fontId="0" fillId="9" borderId="82" xfId="0" applyNumberFormat="1" applyFill="1" applyBorder="1" applyAlignment="1">
      <alignment horizontal="center" wrapText="1"/>
    </xf>
    <xf numFmtId="1" fontId="0" fillId="9" borderId="80" xfId="0" applyNumberFormat="1" applyFill="1" applyBorder="1" applyAlignment="1">
      <alignment horizontal="center" wrapText="1"/>
    </xf>
    <xf numFmtId="1" fontId="0" fillId="9" borderId="83" xfId="0" applyNumberFormat="1" applyFill="1" applyBorder="1" applyAlignment="1">
      <alignment horizontal="center" wrapText="1"/>
    </xf>
    <xf numFmtId="0" fontId="1" fillId="0" borderId="84" xfId="0" applyFont="1" applyBorder="1" applyAlignment="1" applyProtection="1">
      <alignment wrapText="1"/>
      <protection locked="0"/>
    </xf>
    <xf numFmtId="0" fontId="2" fillId="0" borderId="80"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 fillId="0" borderId="32" xfId="0" applyFont="1" applyBorder="1" applyAlignment="1">
      <alignment horizontal="right" wrapText="1"/>
    </xf>
    <xf numFmtId="0" fontId="0" fillId="0" borderId="78" xfId="0" applyBorder="1" applyAlignment="1">
      <alignment horizontal="center" wrapText="1"/>
    </xf>
    <xf numFmtId="0" fontId="0" fillId="9" borderId="78" xfId="0" applyFill="1" applyBorder="1" applyAlignment="1">
      <alignment horizontal="center" wrapText="1"/>
    </xf>
    <xf numFmtId="0" fontId="1" fillId="0" borderId="78" xfId="0" applyFont="1" applyBorder="1" applyAlignment="1">
      <alignment horizontal="center" wrapText="1"/>
    </xf>
    <xf numFmtId="14" fontId="0" fillId="0" borderId="78" xfId="0" applyNumberFormat="1" applyBorder="1" applyAlignment="1" applyProtection="1">
      <alignment horizontal="center" wrapText="1"/>
      <protection locked="0"/>
    </xf>
    <xf numFmtId="0" fontId="0" fillId="7" borderId="78" xfId="0" applyFill="1" applyBorder="1" applyAlignment="1">
      <alignment wrapText="1"/>
    </xf>
    <xf numFmtId="0" fontId="0" fillId="8" borderId="78" xfId="0" applyFill="1" applyBorder="1" applyAlignment="1">
      <alignment wrapText="1"/>
    </xf>
    <xf numFmtId="167" fontId="0" fillId="0" borderId="85" xfId="0" applyNumberFormat="1" applyBorder="1" applyAlignment="1">
      <alignment horizontal="center" wrapText="1"/>
    </xf>
    <xf numFmtId="170" fontId="0" fillId="9" borderId="77" xfId="0" applyNumberFormat="1" applyFill="1" applyBorder="1" applyAlignment="1">
      <alignment horizontal="center" wrapText="1"/>
    </xf>
    <xf numFmtId="1" fontId="0" fillId="9" borderId="78" xfId="0" applyNumberFormat="1" applyFill="1" applyBorder="1" applyAlignment="1">
      <alignment horizontal="center" wrapText="1"/>
    </xf>
    <xf numFmtId="1" fontId="0" fillId="9" borderId="79" xfId="0" applyNumberFormat="1" applyFill="1" applyBorder="1" applyAlignment="1">
      <alignment horizontal="center" wrapText="1"/>
    </xf>
    <xf numFmtId="0" fontId="0" fillId="0" borderId="86" xfId="0" applyBorder="1" applyAlignment="1" applyProtection="1">
      <alignment wrapText="1"/>
      <protection locked="0"/>
    </xf>
    <xf numFmtId="1" fontId="0" fillId="0" borderId="15" xfId="0" applyNumberFormat="1" applyBorder="1" applyAlignment="1" applyProtection="1">
      <alignment horizontal="center"/>
      <protection locked="0"/>
    </xf>
    <xf numFmtId="1" fontId="0" fillId="0" borderId="43" xfId="0" applyNumberFormat="1" applyBorder="1" applyAlignment="1">
      <alignment horizontal="center" wrapText="1"/>
    </xf>
    <xf numFmtId="0" fontId="6" fillId="0" borderId="14" xfId="0" applyFont="1" applyBorder="1" applyAlignment="1" applyProtection="1">
      <alignment wrapText="1"/>
      <protection locked="0"/>
    </xf>
    <xf numFmtId="0" fontId="1" fillId="0" borderId="24" xfId="0" applyFont="1" applyBorder="1" applyAlignment="1">
      <alignment horizontal="left" wrapText="1"/>
    </xf>
    <xf numFmtId="0" fontId="0" fillId="7" borderId="27" xfId="0" applyFill="1" applyBorder="1" applyAlignment="1">
      <alignment wrapText="1"/>
    </xf>
    <xf numFmtId="0" fontId="0" fillId="7" borderId="50" xfId="0" applyFill="1" applyBorder="1" applyAlignment="1">
      <alignment wrapText="1"/>
    </xf>
    <xf numFmtId="1" fontId="0" fillId="0" borderId="78" xfId="0" applyNumberFormat="1" applyBorder="1" applyAlignment="1" applyProtection="1">
      <alignment horizontal="center" wrapText="1"/>
      <protection locked="0"/>
    </xf>
    <xf numFmtId="170" fontId="0" fillId="0" borderId="85" xfId="0" applyNumberFormat="1" applyBorder="1" applyAlignment="1">
      <alignment horizontal="center" wrapText="1"/>
    </xf>
    <xf numFmtId="0" fontId="1" fillId="0" borderId="86" xfId="0" applyFont="1" applyBorder="1" applyAlignment="1" applyProtection="1">
      <alignment wrapText="1"/>
      <protection locked="0"/>
    </xf>
    <xf numFmtId="0" fontId="2" fillId="0" borderId="21" xfId="0" applyFont="1" applyBorder="1" applyAlignment="1" applyProtection="1">
      <alignment horizontal="left" wrapText="1"/>
      <protection locked="0"/>
    </xf>
    <xf numFmtId="0" fontId="2" fillId="0" borderId="52" xfId="0" applyFont="1" applyBorder="1" applyAlignment="1" applyProtection="1">
      <alignment horizontal="left" wrapText="1"/>
      <protection locked="0"/>
    </xf>
    <xf numFmtId="0" fontId="0" fillId="0" borderId="31" xfId="0" applyBorder="1" applyAlignment="1">
      <alignment horizontal="center" wrapText="1"/>
    </xf>
    <xf numFmtId="0" fontId="0" fillId="2" borderId="31" xfId="0" applyFill="1" applyBorder="1" applyAlignment="1">
      <alignment horizontal="center" wrapText="1"/>
    </xf>
    <xf numFmtId="0" fontId="1" fillId="0" borderId="31" xfId="0" applyFont="1" applyBorder="1" applyAlignment="1">
      <alignment horizontal="center" wrapText="1"/>
    </xf>
    <xf numFmtId="170" fontId="0" fillId="0" borderId="31" xfId="0" applyNumberFormat="1" applyBorder="1" applyAlignment="1" applyProtection="1">
      <alignment horizontal="center"/>
      <protection locked="0"/>
    </xf>
    <xf numFmtId="0" fontId="0" fillId="3" borderId="31" xfId="0" applyFill="1" applyBorder="1" applyAlignment="1">
      <alignment wrapText="1"/>
    </xf>
    <xf numFmtId="1" fontId="0" fillId="0" borderId="21" xfId="0" applyNumberFormat="1" applyBorder="1" applyAlignment="1">
      <alignment horizontal="center" wrapText="1"/>
    </xf>
    <xf numFmtId="170" fontId="0" fillId="2" borderId="34" xfId="0" applyNumberFormat="1" applyFill="1" applyBorder="1" applyAlignment="1">
      <alignment horizontal="center" wrapText="1"/>
    </xf>
    <xf numFmtId="1" fontId="0" fillId="2" borderId="31" xfId="0" applyNumberFormat="1" applyFill="1" applyBorder="1" applyAlignment="1">
      <alignment horizontal="center" wrapText="1"/>
    </xf>
    <xf numFmtId="0" fontId="1" fillId="0" borderId="51" xfId="0" applyFont="1" applyBorder="1" applyAlignment="1">
      <alignment wrapText="1"/>
    </xf>
    <xf numFmtId="0" fontId="0" fillId="3" borderId="19" xfId="0" applyFill="1" applyBorder="1" applyAlignment="1">
      <alignment wrapText="1"/>
    </xf>
    <xf numFmtId="0" fontId="0" fillId="2" borderId="80" xfId="0" applyFill="1" applyBorder="1" applyAlignment="1">
      <alignment horizontal="center" wrapText="1"/>
    </xf>
    <xf numFmtId="0" fontId="1" fillId="0" borderId="80" xfId="0" applyFont="1" applyBorder="1" applyAlignment="1">
      <alignment horizontal="center" wrapText="1"/>
    </xf>
    <xf numFmtId="1" fontId="0" fillId="0" borderId="80" xfId="0" applyNumberFormat="1" applyBorder="1" applyAlignment="1" applyProtection="1">
      <alignment horizontal="center"/>
      <protection locked="0"/>
    </xf>
    <xf numFmtId="0" fontId="0" fillId="3" borderId="80" xfId="0" applyFill="1" applyBorder="1" applyAlignment="1">
      <alignment wrapText="1"/>
    </xf>
    <xf numFmtId="1" fontId="0" fillId="0" borderId="81" xfId="0" applyNumberFormat="1" applyBorder="1" applyAlignment="1">
      <alignment horizontal="center" wrapText="1"/>
    </xf>
    <xf numFmtId="170" fontId="0" fillId="2" borderId="82" xfId="0" applyNumberFormat="1" applyFill="1" applyBorder="1" applyAlignment="1">
      <alignment horizontal="center" wrapText="1"/>
    </xf>
    <xf numFmtId="1" fontId="0" fillId="2" borderId="80" xfId="0" applyNumberFormat="1" applyFill="1" applyBorder="1" applyAlignment="1">
      <alignment horizontal="center" wrapText="1"/>
    </xf>
    <xf numFmtId="0" fontId="1" fillId="0" borderId="84" xfId="0" applyFont="1" applyBorder="1" applyAlignment="1">
      <alignment wrapText="1"/>
    </xf>
    <xf numFmtId="0" fontId="2" fillId="0" borderId="81" xfId="0" applyFont="1" applyBorder="1" applyAlignment="1" applyProtection="1">
      <alignment horizontal="left" wrapText="1"/>
      <protection locked="0"/>
    </xf>
    <xf numFmtId="0" fontId="0" fillId="3" borderId="50" xfId="0" applyFill="1" applyBorder="1" applyAlignment="1">
      <alignment wrapText="1"/>
    </xf>
    <xf numFmtId="0" fontId="0" fillId="2" borderId="78" xfId="0" applyFill="1" applyBorder="1" applyAlignment="1">
      <alignment horizontal="center" wrapText="1"/>
    </xf>
    <xf numFmtId="14" fontId="0" fillId="0" borderId="78" xfId="0" applyNumberFormat="1" applyBorder="1" applyAlignment="1" applyProtection="1">
      <alignment horizontal="center"/>
      <protection locked="0"/>
    </xf>
    <xf numFmtId="0" fontId="0" fillId="3" borderId="78" xfId="0" applyFill="1" applyBorder="1" applyAlignment="1">
      <alignment wrapText="1"/>
    </xf>
    <xf numFmtId="170" fontId="0" fillId="2" borderId="77" xfId="0" applyNumberFormat="1" applyFill="1" applyBorder="1" applyAlignment="1">
      <alignment horizontal="center" wrapText="1"/>
    </xf>
    <xf numFmtId="1" fontId="0" fillId="2" borderId="79" xfId="0" applyNumberFormat="1" applyFill="1" applyBorder="1" applyAlignment="1">
      <alignment horizontal="center" wrapText="1"/>
    </xf>
    <xf numFmtId="0" fontId="0" fillId="0" borderId="86" xfId="0" applyBorder="1" applyAlignment="1">
      <alignment wrapText="1"/>
    </xf>
    <xf numFmtId="0" fontId="2" fillId="0" borderId="85" xfId="0" applyFont="1" applyBorder="1" applyAlignment="1" applyProtection="1">
      <alignment horizontal="left" wrapText="1"/>
      <protection locked="0"/>
    </xf>
    <xf numFmtId="0" fontId="0" fillId="2" borderId="9" xfId="0" applyFill="1" applyBorder="1" applyAlignment="1">
      <alignment horizontal="center" vertical="center" wrapText="1"/>
    </xf>
    <xf numFmtId="0" fontId="0" fillId="0" borderId="9" xfId="0" applyBorder="1" applyAlignment="1" applyProtection="1">
      <alignment horizontal="center" vertical="center"/>
      <protection locked="0"/>
    </xf>
    <xf numFmtId="0" fontId="0" fillId="3" borderId="9" xfId="0" applyFill="1" applyBorder="1" applyAlignment="1">
      <alignment vertical="center" wrapText="1"/>
    </xf>
    <xf numFmtId="1" fontId="0" fillId="0" borderId="41" xfId="0" applyNumberFormat="1" applyBorder="1" applyAlignment="1">
      <alignment horizontal="center" vertical="center" wrapText="1"/>
    </xf>
    <xf numFmtId="170" fontId="0" fillId="2" borderId="47" xfId="0" applyNumberFormat="1" applyFill="1" applyBorder="1" applyAlignment="1">
      <alignment horizontal="center" vertical="center" wrapText="1"/>
    </xf>
    <xf numFmtId="170" fontId="0" fillId="0" borderId="9" xfId="0" applyNumberFormat="1" applyBorder="1" applyAlignment="1" applyProtection="1">
      <alignment horizontal="center" vertical="center"/>
      <protection locked="0"/>
    </xf>
    <xf numFmtId="170" fontId="0" fillId="0" borderId="47" xfId="0" applyNumberFormat="1" applyBorder="1" applyAlignment="1">
      <alignment horizontal="center" vertical="center" wrapText="1"/>
    </xf>
    <xf numFmtId="1" fontId="0" fillId="2" borderId="68" xfId="0" applyNumberFormat="1" applyFill="1" applyBorder="1" applyAlignment="1">
      <alignment horizontal="center" vertical="center" wrapText="1"/>
    </xf>
    <xf numFmtId="0" fontId="0" fillId="3" borderId="15" xfId="0" applyFill="1" applyBorder="1" applyAlignment="1">
      <alignment wrapText="1"/>
    </xf>
    <xf numFmtId="0" fontId="0" fillId="3" borderId="25" xfId="0" applyFill="1" applyBorder="1" applyAlignment="1">
      <alignment wrapText="1"/>
    </xf>
    <xf numFmtId="170" fontId="0" fillId="0" borderId="80" xfId="0" applyNumberFormat="1" applyBorder="1" applyAlignment="1" applyProtection="1">
      <alignment horizontal="center"/>
      <protection locked="0"/>
    </xf>
    <xf numFmtId="170" fontId="0" fillId="0" borderId="82" xfId="0" applyNumberFormat="1" applyBorder="1" applyAlignment="1">
      <alignment horizontal="center" wrapText="1"/>
    </xf>
    <xf numFmtId="1" fontId="0" fillId="2" borderId="87" xfId="0" applyNumberFormat="1" applyFill="1" applyBorder="1" applyAlignment="1">
      <alignment horizontal="center" wrapText="1"/>
    </xf>
    <xf numFmtId="0" fontId="0" fillId="3" borderId="30" xfId="0" applyFill="1" applyBorder="1" applyAlignment="1">
      <alignment wrapText="1"/>
    </xf>
    <xf numFmtId="14" fontId="0" fillId="0" borderId="79" xfId="0" applyNumberFormat="1" applyBorder="1" applyAlignment="1">
      <alignment horizontal="center" wrapText="1"/>
    </xf>
    <xf numFmtId="170" fontId="0" fillId="2" borderId="86" xfId="0" applyNumberFormat="1" applyFill="1" applyBorder="1" applyAlignment="1">
      <alignment horizontal="center" wrapText="1"/>
    </xf>
    <xf numFmtId="1" fontId="0" fillId="0" borderId="78" xfId="0" applyNumberFormat="1" applyBorder="1" applyAlignment="1">
      <alignment horizontal="center" wrapText="1"/>
    </xf>
    <xf numFmtId="14" fontId="0" fillId="0" borderId="15" xfId="0" applyNumberFormat="1" applyBorder="1" applyAlignment="1" applyProtection="1">
      <alignment horizontal="center" vertical="center"/>
      <protection locked="0"/>
    </xf>
    <xf numFmtId="0" fontId="0" fillId="3" borderId="15" xfId="0" applyFill="1" applyBorder="1" applyAlignment="1">
      <alignment vertical="center" wrapText="1"/>
    </xf>
    <xf numFmtId="0" fontId="0" fillId="8" borderId="15" xfId="0" applyFill="1" applyBorder="1" applyAlignment="1">
      <alignment vertical="center" wrapText="1"/>
    </xf>
    <xf numFmtId="167" fontId="0" fillId="0" borderId="43" xfId="0" applyNumberFormat="1" applyBorder="1" applyAlignment="1">
      <alignment horizontal="center" vertical="center" wrapText="1"/>
    </xf>
    <xf numFmtId="170" fontId="0" fillId="2" borderId="34" xfId="0" applyNumberFormat="1" applyFill="1" applyBorder="1" applyAlignment="1">
      <alignment horizontal="center" vertical="center" wrapText="1"/>
    </xf>
    <xf numFmtId="1" fontId="0" fillId="0" borderId="31" xfId="0" applyNumberFormat="1" applyBorder="1" applyAlignment="1">
      <alignment horizontal="center" vertical="center" wrapText="1"/>
    </xf>
    <xf numFmtId="1" fontId="0" fillId="2" borderId="52" xfId="0" applyNumberFormat="1" applyFill="1" applyBorder="1" applyAlignment="1">
      <alignment horizontal="center" vertical="center" wrapText="1"/>
    </xf>
    <xf numFmtId="0" fontId="1" fillId="0" borderId="51" xfId="0" applyFont="1" applyBorder="1" applyAlignment="1">
      <alignment vertical="center" wrapText="1"/>
    </xf>
    <xf numFmtId="14" fontId="0" fillId="0" borderId="9" xfId="0" applyNumberFormat="1" applyBorder="1" applyAlignment="1" applyProtection="1">
      <alignment horizontal="center" vertical="center"/>
      <protection locked="0"/>
    </xf>
    <xf numFmtId="167" fontId="0" fillId="0" borderId="12" xfId="0" applyNumberFormat="1" applyBorder="1" applyAlignment="1">
      <alignment horizontal="center" vertical="center" wrapText="1"/>
    </xf>
    <xf numFmtId="1" fontId="0" fillId="0" borderId="29" xfId="0" applyNumberFormat="1" applyBorder="1" applyAlignment="1">
      <alignment horizontal="center" vertical="center" wrapText="1"/>
    </xf>
    <xf numFmtId="170" fontId="0" fillId="2" borderId="36" xfId="0" applyNumberFormat="1" applyFill="1" applyBorder="1" applyAlignment="1">
      <alignment horizontal="center" vertical="center" wrapText="1"/>
    </xf>
    <xf numFmtId="14" fontId="0" fillId="0" borderId="29" xfId="0" applyNumberFormat="1" applyBorder="1" applyAlignment="1" applyProtection="1">
      <alignment horizontal="center" vertical="center"/>
      <protection locked="0"/>
    </xf>
    <xf numFmtId="14" fontId="0" fillId="0" borderId="35" xfId="0" applyNumberFormat="1" applyBorder="1" applyAlignment="1">
      <alignment horizontal="center" vertical="center" wrapText="1"/>
    </xf>
    <xf numFmtId="0" fontId="0" fillId="9" borderId="15" xfId="0" applyFill="1" applyBorder="1" applyAlignment="1">
      <alignment horizontal="center" vertical="center" wrapText="1"/>
    </xf>
    <xf numFmtId="170" fontId="0" fillId="0" borderId="31" xfId="0" applyNumberFormat="1" applyBorder="1" applyAlignment="1" applyProtection="1">
      <alignment horizontal="center" vertical="center"/>
      <protection locked="0"/>
    </xf>
    <xf numFmtId="0" fontId="0" fillId="3" borderId="31" xfId="0" applyFill="1" applyBorder="1" applyAlignment="1">
      <alignment vertical="center" wrapText="1"/>
    </xf>
    <xf numFmtId="0" fontId="0" fillId="8" borderId="31" xfId="0" applyFill="1" applyBorder="1" applyAlignment="1">
      <alignment vertical="center" wrapText="1"/>
    </xf>
    <xf numFmtId="1" fontId="0" fillId="0" borderId="16" xfId="0" applyNumberFormat="1" applyBorder="1" applyAlignment="1">
      <alignment horizontal="center" vertical="center" wrapText="1"/>
    </xf>
    <xf numFmtId="170" fontId="0" fillId="0" borderId="14" xfId="0" applyNumberFormat="1" applyBorder="1" applyAlignment="1">
      <alignment horizontal="center" vertical="center" wrapText="1"/>
    </xf>
    <xf numFmtId="1" fontId="0" fillId="2" borderId="15" xfId="0" applyNumberFormat="1" applyFill="1" applyBorder="1" applyAlignment="1">
      <alignment horizontal="center" vertical="center" wrapText="1"/>
    </xf>
    <xf numFmtId="0" fontId="1" fillId="0" borderId="82" xfId="0" applyFont="1" applyBorder="1" applyAlignment="1">
      <alignment wrapText="1"/>
    </xf>
    <xf numFmtId="14" fontId="0" fillId="0" borderId="80" xfId="0" applyNumberFormat="1" applyBorder="1" applyAlignment="1" applyProtection="1">
      <alignment horizontal="center"/>
      <protection locked="0"/>
    </xf>
    <xf numFmtId="1" fontId="0" fillId="0" borderId="83" xfId="0" applyNumberFormat="1" applyBorder="1" applyAlignment="1">
      <alignment horizontal="center" wrapText="1"/>
    </xf>
    <xf numFmtId="170" fontId="0" fillId="0" borderId="84" xfId="0" applyNumberFormat="1" applyBorder="1" applyAlignment="1">
      <alignment horizontal="center" wrapText="1"/>
    </xf>
    <xf numFmtId="1" fontId="0" fillId="2" borderId="83" xfId="0" applyNumberFormat="1" applyFill="1" applyBorder="1" applyAlignment="1">
      <alignment horizontal="center" wrapText="1"/>
    </xf>
    <xf numFmtId="0" fontId="1" fillId="0" borderId="77" xfId="0" applyFont="1" applyBorder="1" applyAlignment="1">
      <alignment wrapText="1"/>
    </xf>
    <xf numFmtId="1" fontId="0" fillId="0" borderId="79" xfId="0" applyNumberFormat="1" applyBorder="1" applyAlignment="1">
      <alignment horizontal="center" wrapText="1"/>
    </xf>
    <xf numFmtId="1" fontId="0" fillId="2" borderId="78" xfId="0" applyNumberFormat="1" applyFill="1" applyBorder="1" applyAlignment="1">
      <alignment horizontal="center" wrapText="1"/>
    </xf>
    <xf numFmtId="0" fontId="1" fillId="0" borderId="86" xfId="0" applyFont="1" applyBorder="1" applyAlignment="1">
      <alignment wrapText="1"/>
    </xf>
    <xf numFmtId="0" fontId="2" fillId="0" borderId="42"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0" fillId="0" borderId="31" xfId="0" applyBorder="1" applyAlignment="1">
      <alignment wrapText="1"/>
    </xf>
    <xf numFmtId="14" fontId="0" fillId="0" borderId="29" xfId="0" applyNumberFormat="1" applyBorder="1" applyAlignment="1" applyProtection="1">
      <alignment horizontal="center" vertical="center" wrapText="1"/>
      <protection locked="0"/>
    </xf>
    <xf numFmtId="0" fontId="0" fillId="7" borderId="29" xfId="0" applyFill="1" applyBorder="1" applyAlignment="1">
      <alignment vertical="center" wrapText="1"/>
    </xf>
    <xf numFmtId="170" fontId="0" fillId="9" borderId="45" xfId="0" applyNumberFormat="1" applyFill="1" applyBorder="1" applyAlignment="1">
      <alignment horizontal="center" vertical="center" wrapText="1"/>
    </xf>
    <xf numFmtId="1" fontId="0" fillId="9" borderId="29" xfId="0" applyNumberFormat="1" applyFill="1" applyBorder="1" applyAlignment="1">
      <alignment horizontal="center" vertical="center" wrapText="1"/>
    </xf>
    <xf numFmtId="1" fontId="0" fillId="9" borderId="35" xfId="0" applyNumberFormat="1" applyFill="1" applyBorder="1" applyAlignment="1">
      <alignment horizontal="center" vertical="center" wrapText="1"/>
    </xf>
    <xf numFmtId="0" fontId="1" fillId="0" borderId="36" xfId="0" applyFont="1" applyBorder="1" applyAlignment="1" applyProtection="1">
      <alignment vertical="center" wrapText="1"/>
      <protection locked="0"/>
    </xf>
    <xf numFmtId="0" fontId="13" fillId="0" borderId="35" xfId="0" applyFont="1" applyBorder="1" applyAlignment="1" applyProtection="1">
      <alignment horizontal="left" wrapText="1"/>
      <protection locked="0"/>
    </xf>
    <xf numFmtId="0" fontId="0" fillId="7" borderId="31" xfId="0" applyFill="1" applyBorder="1" applyAlignment="1">
      <alignment wrapText="1"/>
    </xf>
    <xf numFmtId="0" fontId="0" fillId="9" borderId="31" xfId="0" applyFill="1" applyBorder="1" applyAlignment="1">
      <alignment horizontal="center" wrapText="1"/>
    </xf>
    <xf numFmtId="170" fontId="0" fillId="0" borderId="31" xfId="0" applyNumberFormat="1" applyBorder="1" applyAlignment="1" applyProtection="1">
      <alignment horizontal="center" wrapText="1"/>
      <protection locked="0"/>
    </xf>
    <xf numFmtId="170" fontId="0" fillId="0" borderId="21" xfId="0" applyNumberFormat="1" applyBorder="1" applyAlignment="1">
      <alignment horizontal="center" wrapText="1"/>
    </xf>
    <xf numFmtId="170" fontId="0" fillId="9" borderId="34" xfId="0" applyNumberFormat="1" applyFill="1" applyBorder="1" applyAlignment="1">
      <alignment horizontal="center" wrapText="1"/>
    </xf>
    <xf numFmtId="1" fontId="0" fillId="9" borderId="31" xfId="0" applyNumberFormat="1" applyFill="1" applyBorder="1" applyAlignment="1">
      <alignment horizontal="center" wrapText="1"/>
    </xf>
    <xf numFmtId="1" fontId="0" fillId="9" borderId="52" xfId="0" applyNumberFormat="1" applyFill="1" applyBorder="1" applyAlignment="1">
      <alignment horizontal="center" wrapText="1"/>
    </xf>
    <xf numFmtId="0" fontId="1" fillId="0" borderId="51" xfId="0" applyFont="1" applyBorder="1" applyAlignment="1" applyProtection="1">
      <alignment wrapText="1"/>
      <protection locked="0"/>
    </xf>
    <xf numFmtId="0" fontId="2" fillId="0" borderId="31" xfId="0" applyFont="1" applyBorder="1" applyAlignment="1" applyProtection="1">
      <alignment horizontal="left" wrapText="1"/>
      <protection locked="0"/>
    </xf>
    <xf numFmtId="0" fontId="6" fillId="0" borderId="84" xfId="0" applyFont="1" applyBorder="1" applyAlignment="1" applyProtection="1">
      <alignment wrapText="1"/>
      <protection locked="0"/>
    </xf>
    <xf numFmtId="164" fontId="0" fillId="0" borderId="85" xfId="0" applyNumberFormat="1" applyBorder="1" applyAlignment="1">
      <alignment horizontal="center" wrapText="1"/>
    </xf>
    <xf numFmtId="0" fontId="1" fillId="0" borderId="24" xfId="0" applyFont="1" applyBorder="1" applyAlignment="1">
      <alignment vertical="center" wrapText="1"/>
    </xf>
    <xf numFmtId="170" fontId="0" fillId="0" borderId="80" xfId="0" applyNumberFormat="1" applyBorder="1" applyAlignment="1">
      <alignment horizontal="center" wrapText="1"/>
    </xf>
    <xf numFmtId="0" fontId="0" fillId="7" borderId="37" xfId="0" applyFill="1" applyBorder="1" applyAlignment="1">
      <alignment horizontal="center" vertical="center" wrapText="1"/>
    </xf>
    <xf numFmtId="14" fontId="0" fillId="0" borderId="78" xfId="0" applyNumberFormat="1" applyBorder="1" applyAlignment="1">
      <alignment horizontal="center" wrapText="1"/>
    </xf>
    <xf numFmtId="166" fontId="0" fillId="0" borderId="85" xfId="0" applyNumberFormat="1" applyBorder="1" applyAlignment="1">
      <alignment horizontal="center" wrapText="1"/>
    </xf>
    <xf numFmtId="174" fontId="0" fillId="0" borderId="80" xfId="0" applyNumberFormat="1" applyBorder="1" applyAlignment="1">
      <alignment horizontal="center" wrapText="1"/>
    </xf>
    <xf numFmtId="170" fontId="1" fillId="0" borderId="41" xfId="0" applyNumberFormat="1" applyFont="1" applyBorder="1" applyAlignment="1">
      <alignment horizontal="center" wrapText="1"/>
    </xf>
    <xf numFmtId="0" fontId="1" fillId="0" borderId="82" xfId="0" applyFont="1" applyBorder="1" applyAlignment="1">
      <alignment vertical="center" wrapText="1"/>
    </xf>
    <xf numFmtId="0" fontId="0" fillId="7" borderId="80" xfId="0" applyFill="1" applyBorder="1" applyAlignment="1">
      <alignment horizontal="center" vertical="center" wrapText="1"/>
    </xf>
    <xf numFmtId="170" fontId="1" fillId="0" borderId="81" xfId="0" applyNumberFormat="1" applyFont="1" applyBorder="1" applyAlignment="1">
      <alignment horizontal="center" wrapText="1"/>
    </xf>
    <xf numFmtId="0" fontId="1" fillId="0" borderId="77" xfId="0" applyFont="1" applyBorder="1" applyAlignment="1">
      <alignment horizontal="right" wrapText="1"/>
    </xf>
    <xf numFmtId="0" fontId="0" fillId="7" borderId="78" xfId="0" applyFill="1" applyBorder="1" applyAlignment="1">
      <alignment horizontal="center" vertical="center" wrapText="1"/>
    </xf>
    <xf numFmtId="167" fontId="0" fillId="0" borderId="78" xfId="0" applyNumberFormat="1" applyBorder="1" applyAlignment="1" applyProtection="1">
      <alignment horizontal="center" wrapText="1"/>
      <protection locked="0"/>
    </xf>
    <xf numFmtId="166" fontId="1" fillId="0" borderId="85" xfId="0" applyNumberFormat="1" applyFont="1" applyBorder="1" applyAlignment="1">
      <alignment horizontal="center" wrapText="1"/>
    </xf>
    <xf numFmtId="174" fontId="0" fillId="0" borderId="29" xfId="0" applyNumberFormat="1" applyBorder="1" applyAlignment="1">
      <alignment horizontal="center"/>
    </xf>
    <xf numFmtId="170" fontId="1" fillId="0" borderId="43" xfId="0" applyNumberFormat="1" applyFont="1" applyBorder="1" applyAlignment="1">
      <alignment horizontal="center" wrapText="1"/>
    </xf>
    <xf numFmtId="0" fontId="0" fillId="0" borderId="82" xfId="0" applyBorder="1" applyAlignment="1">
      <alignment wrapText="1"/>
    </xf>
    <xf numFmtId="174" fontId="0" fillId="0" borderId="88" xfId="0" applyNumberFormat="1" applyBorder="1" applyAlignment="1">
      <alignment horizontal="center"/>
    </xf>
    <xf numFmtId="166" fontId="14" fillId="0" borderId="85" xfId="0" applyNumberFormat="1" applyFont="1" applyBorder="1" applyAlignment="1">
      <alignment horizontal="center" wrapText="1"/>
    </xf>
    <xf numFmtId="0" fontId="0" fillId="9" borderId="38" xfId="0" applyFill="1" applyBorder="1" applyAlignment="1">
      <alignment horizontal="center"/>
    </xf>
    <xf numFmtId="0" fontId="0" fillId="0" borderId="38" xfId="0" applyBorder="1" applyAlignment="1">
      <alignment horizontal="center"/>
    </xf>
    <xf numFmtId="0" fontId="0" fillId="0" borderId="20" xfId="0" applyBorder="1" applyAlignment="1">
      <alignment horizontal="center"/>
    </xf>
    <xf numFmtId="170" fontId="0" fillId="9" borderId="24" xfId="0" applyNumberFormat="1" applyFill="1" applyBorder="1" applyAlignment="1">
      <alignment horizontal="center"/>
    </xf>
    <xf numFmtId="1" fontId="0" fillId="9" borderId="38" xfId="0" applyNumberFormat="1" applyFill="1" applyBorder="1" applyAlignment="1">
      <alignment horizontal="center"/>
    </xf>
    <xf numFmtId="1" fontId="0" fillId="9" borderId="39" xfId="0" applyNumberFormat="1" applyFill="1" applyBorder="1" applyAlignment="1">
      <alignment horizontal="center"/>
    </xf>
    <xf numFmtId="0" fontId="11" fillId="0" borderId="19" xfId="0" applyFont="1" applyBorder="1" applyAlignment="1" applyProtection="1">
      <alignment horizontal="left"/>
      <protection locked="0"/>
    </xf>
    <xf numFmtId="0" fontId="2" fillId="0" borderId="38"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0" fillId="9" borderId="15" xfId="0" applyFill="1" applyBorder="1" applyAlignment="1">
      <alignment horizontal="center"/>
    </xf>
    <xf numFmtId="0" fontId="11" fillId="0" borderId="14" xfId="0" applyFont="1" applyBorder="1" applyAlignment="1" applyProtection="1">
      <alignment horizontal="left"/>
      <protection locked="0"/>
    </xf>
    <xf numFmtId="0" fontId="1" fillId="0" borderId="24" xfId="0" applyFont="1" applyBorder="1"/>
    <xf numFmtId="0" fontId="0" fillId="0" borderId="80" xfId="0" applyBorder="1" applyAlignment="1">
      <alignment horizontal="center"/>
    </xf>
    <xf numFmtId="0" fontId="0" fillId="9" borderId="80" xfId="0" applyFill="1" applyBorder="1" applyAlignment="1">
      <alignment horizontal="center"/>
    </xf>
    <xf numFmtId="0" fontId="0" fillId="8" borderId="80" xfId="0" applyFill="1" applyBorder="1"/>
    <xf numFmtId="0" fontId="11" fillId="0" borderId="84" xfId="0" applyFont="1" applyBorder="1" applyAlignment="1" applyProtection="1">
      <alignment horizontal="left" vertical="center" wrapText="1"/>
      <protection locked="0"/>
    </xf>
    <xf numFmtId="0" fontId="2" fillId="0" borderId="80" xfId="0" applyFont="1" applyBorder="1" applyAlignment="1" applyProtection="1">
      <alignment horizontal="left"/>
      <protection locked="0"/>
    </xf>
    <xf numFmtId="0" fontId="2" fillId="0" borderId="83" xfId="0" applyFont="1" applyBorder="1" applyAlignment="1" applyProtection="1">
      <alignment horizontal="left"/>
      <protection locked="0"/>
    </xf>
    <xf numFmtId="0" fontId="0" fillId="0" borderId="32" xfId="0" applyBorder="1" applyAlignment="1">
      <alignment horizontal="right"/>
    </xf>
    <xf numFmtId="0" fontId="0" fillId="0" borderId="78" xfId="0" applyBorder="1" applyAlignment="1">
      <alignment horizontal="center"/>
    </xf>
    <xf numFmtId="0" fontId="0" fillId="9" borderId="78" xfId="0" applyFill="1" applyBorder="1" applyAlignment="1">
      <alignment horizontal="center"/>
    </xf>
    <xf numFmtId="0" fontId="0" fillId="8" borderId="78" xfId="0" applyFill="1" applyBorder="1"/>
    <xf numFmtId="14" fontId="0" fillId="0" borderId="85" xfId="0" applyNumberFormat="1" applyBorder="1" applyAlignment="1">
      <alignment horizontal="center"/>
    </xf>
    <xf numFmtId="1" fontId="0" fillId="9" borderId="78" xfId="0" applyNumberFormat="1" applyFill="1" applyBorder="1" applyAlignment="1">
      <alignment horizontal="center"/>
    </xf>
    <xf numFmtId="1" fontId="0" fillId="9" borderId="79" xfId="0" applyNumberFormat="1" applyFill="1" applyBorder="1" applyAlignment="1">
      <alignment horizontal="center"/>
    </xf>
    <xf numFmtId="0" fontId="11" fillId="0" borderId="86" xfId="0" applyFont="1" applyBorder="1" applyAlignment="1" applyProtection="1">
      <alignment horizontal="left"/>
      <protection locked="0"/>
    </xf>
    <xf numFmtId="0" fontId="2" fillId="0" borderId="78" xfId="0" applyFont="1" applyBorder="1" applyAlignment="1" applyProtection="1">
      <alignment horizontal="left"/>
      <protection locked="0"/>
    </xf>
    <xf numFmtId="0" fontId="2" fillId="0" borderId="79" xfId="0" applyFont="1" applyBorder="1" applyAlignment="1" applyProtection="1">
      <alignment horizontal="left"/>
      <protection locked="0"/>
    </xf>
    <xf numFmtId="0" fontId="0" fillId="9" borderId="29" xfId="0" applyFill="1" applyBorder="1" applyAlignment="1">
      <alignment horizontal="center"/>
    </xf>
    <xf numFmtId="0" fontId="11" fillId="0" borderId="36" xfId="0" applyFont="1" applyBorder="1" applyAlignment="1" applyProtection="1">
      <alignment horizontal="left"/>
      <protection locked="0"/>
    </xf>
    <xf numFmtId="0" fontId="11" fillId="0" borderId="84" xfId="0" applyFont="1" applyBorder="1" applyAlignment="1" applyProtection="1">
      <alignment horizontal="left"/>
      <protection locked="0"/>
    </xf>
    <xf numFmtId="0" fontId="11" fillId="0" borderId="86" xfId="0" applyFont="1" applyBorder="1" applyAlignment="1">
      <alignment horizontal="left"/>
    </xf>
    <xf numFmtId="170" fontId="0" fillId="9" borderId="15" xfId="0" applyNumberFormat="1" applyFill="1" applyBorder="1" applyAlignment="1">
      <alignment horizontal="center" wrapText="1"/>
    </xf>
    <xf numFmtId="174" fontId="0" fillId="0" borderId="9" xfId="0" applyNumberFormat="1" applyBorder="1" applyAlignment="1">
      <alignment horizontal="center" wrapText="1"/>
    </xf>
    <xf numFmtId="174" fontId="0" fillId="0" borderId="15" xfId="0" applyNumberFormat="1" applyBorder="1" applyAlignment="1" applyProtection="1">
      <alignment horizontal="center" wrapText="1"/>
      <protection locked="0"/>
    </xf>
    <xf numFmtId="174" fontId="0" fillId="0" borderId="80" xfId="0" applyNumberFormat="1" applyBorder="1" applyAlignment="1" applyProtection="1">
      <alignment horizontal="center" wrapText="1"/>
      <protection locked="0"/>
    </xf>
    <xf numFmtId="170" fontId="1" fillId="0" borderId="29" xfId="0" applyNumberFormat="1" applyFont="1" applyBorder="1" applyAlignment="1" applyProtection="1">
      <alignment horizontal="center" wrapText="1"/>
      <protection locked="0"/>
    </xf>
    <xf numFmtId="174" fontId="9" fillId="0" borderId="7" xfId="0" applyNumberFormat="1" applyFont="1" applyBorder="1" applyProtection="1">
      <protection locked="0"/>
    </xf>
    <xf numFmtId="174" fontId="9" fillId="0" borderId="8" xfId="0" applyNumberFormat="1" applyFont="1" applyBorder="1" applyProtection="1">
      <protection locked="0"/>
    </xf>
    <xf numFmtId="49" fontId="10" fillId="2" borderId="4" xfId="0" applyNumberFormat="1" applyFont="1" applyFill="1" applyBorder="1"/>
    <xf numFmtId="174" fontId="9" fillId="0" borderId="0" xfId="0" applyNumberFormat="1" applyFont="1" applyProtection="1">
      <protection locked="0"/>
    </xf>
    <xf numFmtId="3" fontId="9" fillId="0" borderId="0" xfId="0" applyNumberFormat="1" applyFont="1" applyProtection="1">
      <protection locked="0"/>
    </xf>
    <xf numFmtId="0" fontId="0" fillId="8" borderId="9" xfId="0" applyFill="1" applyBorder="1" applyAlignment="1">
      <alignment horizontal="center" vertical="center"/>
    </xf>
    <xf numFmtId="174" fontId="1" fillId="8" borderId="9" xfId="0" applyNumberFormat="1" applyFont="1" applyFill="1" applyBorder="1" applyAlignment="1" applyProtection="1">
      <alignment horizontal="center" vertical="center" wrapText="1"/>
      <protection locked="0"/>
    </xf>
    <xf numFmtId="170" fontId="0" fillId="8" borderId="12" xfId="0" applyNumberFormat="1" applyFill="1" applyBorder="1" applyAlignment="1">
      <alignment horizontal="center" vertical="center" wrapText="1"/>
    </xf>
    <xf numFmtId="170" fontId="1" fillId="0" borderId="13" xfId="0" applyNumberFormat="1" applyFont="1" applyBorder="1" applyAlignment="1" applyProtection="1">
      <alignment vertical="center" wrapText="1"/>
      <protection locked="0"/>
    </xf>
    <xf numFmtId="174" fontId="1" fillId="0" borderId="81" xfId="0" applyNumberFormat="1" applyFont="1" applyBorder="1" applyAlignment="1">
      <alignment horizontal="center" wrapText="1"/>
    </xf>
    <xf numFmtId="174" fontId="0" fillId="9" borderId="82" xfId="0" applyNumberFormat="1" applyFill="1" applyBorder="1" applyAlignment="1">
      <alignment horizontal="center" wrapText="1"/>
    </xf>
    <xf numFmtId="0" fontId="2" fillId="0" borderId="80" xfId="0" applyFont="1" applyBorder="1" applyAlignment="1" applyProtection="1">
      <alignment horizontal="center" wrapText="1"/>
      <protection locked="0"/>
    </xf>
    <xf numFmtId="0" fontId="2" fillId="0" borderId="83" xfId="0" applyFont="1" applyBorder="1" applyAlignment="1" applyProtection="1">
      <alignment horizontal="center" wrapText="1"/>
      <protection locked="0"/>
    </xf>
    <xf numFmtId="0" fontId="1" fillId="0" borderId="78" xfId="0" applyFont="1" applyBorder="1" applyAlignment="1">
      <alignment horizontal="center" vertical="center" wrapText="1"/>
    </xf>
    <xf numFmtId="0" fontId="0" fillId="9" borderId="78" xfId="0" applyFill="1" applyBorder="1" applyAlignment="1">
      <alignment horizontal="center" vertical="center" wrapText="1"/>
    </xf>
    <xf numFmtId="174" fontId="0" fillId="0" borderId="78" xfId="0" applyNumberFormat="1" applyBorder="1" applyAlignment="1" applyProtection="1">
      <alignment horizontal="center" vertical="center" wrapText="1"/>
      <protection locked="0"/>
    </xf>
    <xf numFmtId="0" fontId="0" fillId="7" borderId="78" xfId="0" applyFill="1" applyBorder="1" applyAlignment="1">
      <alignment vertical="center" wrapText="1"/>
    </xf>
    <xf numFmtId="0" fontId="0" fillId="8" borderId="78" xfId="0" applyFill="1" applyBorder="1" applyAlignment="1">
      <alignment vertical="center" wrapText="1"/>
    </xf>
    <xf numFmtId="174" fontId="1" fillId="0" borderId="85" xfId="0" applyNumberFormat="1" applyFont="1" applyBorder="1" applyAlignment="1">
      <alignment horizontal="center" vertical="center" wrapText="1"/>
    </xf>
    <xf numFmtId="174" fontId="0" fillId="0" borderId="77" xfId="0" applyNumberFormat="1" applyBorder="1" applyAlignment="1">
      <alignment horizontal="center" vertical="center" wrapText="1"/>
    </xf>
    <xf numFmtId="1" fontId="0" fillId="9" borderId="78" xfId="0" applyNumberFormat="1" applyFill="1" applyBorder="1" applyAlignment="1">
      <alignment horizontal="center" vertical="center" wrapText="1"/>
    </xf>
    <xf numFmtId="1" fontId="0" fillId="9" borderId="79" xfId="0" applyNumberFormat="1" applyFill="1" applyBorder="1" applyAlignment="1">
      <alignment horizontal="center" vertical="center" wrapText="1"/>
    </xf>
    <xf numFmtId="0" fontId="1" fillId="0" borderId="86" xfId="0" applyFont="1" applyBorder="1" applyAlignment="1" applyProtection="1">
      <alignment vertical="center" wrapText="1"/>
      <protection locked="0"/>
    </xf>
    <xf numFmtId="0" fontId="2" fillId="0" borderId="78"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0" fontId="9" fillId="0" borderId="0" xfId="0" applyFont="1" applyAlignment="1">
      <alignment horizontal="center" vertical="center"/>
    </xf>
    <xf numFmtId="0" fontId="0" fillId="0" borderId="0" xfId="0" applyAlignment="1">
      <alignment vertical="center"/>
    </xf>
    <xf numFmtId="0" fontId="1" fillId="0" borderId="0" xfId="0" applyFont="1"/>
    <xf numFmtId="0" fontId="0" fillId="0" borderId="0" xfId="0"/>
    <xf numFmtId="0" fontId="1" fillId="0" borderId="1" xfId="0" applyFont="1" applyBorder="1"/>
    <xf numFmtId="0" fontId="0" fillId="0" borderId="1" xfId="0" applyBorder="1"/>
    <xf numFmtId="0" fontId="1"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6" fillId="0" borderId="1" xfId="0" applyFont="1" applyBorder="1" applyAlignment="1">
      <alignment horizontal="center" wrapText="1"/>
    </xf>
    <xf numFmtId="0" fontId="6" fillId="0" borderId="6" xfId="0" applyFont="1" applyBorder="1" applyAlignment="1">
      <alignment horizontal="center" wrapText="1"/>
    </xf>
    <xf numFmtId="0" fontId="9" fillId="0" borderId="18" xfId="0" applyFont="1" applyBorder="1" applyAlignment="1">
      <alignment horizontal="center" wrapText="1"/>
    </xf>
    <xf numFmtId="0" fontId="9" fillId="0" borderId="1" xfId="0" applyFont="1" applyBorder="1" applyAlignment="1">
      <alignment horizontal="center" wrapText="1"/>
    </xf>
    <xf numFmtId="0" fontId="9" fillId="0" borderId="3" xfId="0" applyFont="1" applyBorder="1" applyAlignment="1">
      <alignment horizontal="center" wrapText="1"/>
    </xf>
    <xf numFmtId="0" fontId="9" fillId="0" borderId="0" xfId="0" applyFont="1" applyAlignment="1">
      <alignment horizontal="center" wrapText="1"/>
    </xf>
    <xf numFmtId="0" fontId="6" fillId="0" borderId="1" xfId="0" applyFont="1" applyBorder="1" applyAlignment="1">
      <alignment horizontal="center"/>
    </xf>
    <xf numFmtId="0" fontId="1" fillId="0" borderId="45" xfId="0" applyFont="1" applyBorder="1" applyAlignment="1">
      <alignment horizontal="center" wrapText="1"/>
    </xf>
    <xf numFmtId="0" fontId="1" fillId="0" borderId="32" xfId="0" applyFont="1" applyBorder="1" applyAlignment="1">
      <alignment horizontal="center" wrapText="1"/>
    </xf>
    <xf numFmtId="0" fontId="0" fillId="2" borderId="25" xfId="0" applyFill="1" applyBorder="1" applyAlignment="1">
      <alignment horizontal="center" vertical="center" wrapText="1"/>
    </xf>
    <xf numFmtId="169" fontId="0" fillId="2" borderId="48" xfId="0" applyNumberFormat="1" applyFill="1" applyBorder="1" applyAlignment="1">
      <alignment horizontal="center" vertical="center" wrapText="1"/>
    </xf>
    <xf numFmtId="169" fontId="0" fillId="2" borderId="25" xfId="0" applyNumberFormat="1" applyFill="1" applyBorder="1" applyAlignment="1">
      <alignment horizontal="center" vertical="center" wrapText="1"/>
    </xf>
    <xf numFmtId="169" fontId="0" fillId="2" borderId="28" xfId="0" applyNumberFormat="1" applyFill="1" applyBorder="1" applyAlignment="1">
      <alignment horizontal="center" vertical="center" wrapText="1"/>
    </xf>
    <xf numFmtId="1" fontId="0" fillId="2" borderId="38" xfId="0" applyNumberFormat="1" applyFill="1" applyBorder="1" applyAlignment="1">
      <alignment horizontal="center" textRotation="180" wrapText="1"/>
    </xf>
    <xf numFmtId="1" fontId="0" fillId="2" borderId="37" xfId="0" applyNumberFormat="1" applyFill="1" applyBorder="1" applyAlignment="1">
      <alignment horizontal="center" textRotation="180" wrapText="1"/>
    </xf>
    <xf numFmtId="0" fontId="1" fillId="0" borderId="31" xfId="0" applyFont="1" applyBorder="1" applyAlignment="1">
      <alignment horizontal="left" wrapText="1"/>
    </xf>
    <xf numFmtId="0" fontId="1" fillId="0" borderId="15" xfId="0" applyFont="1" applyBorder="1" applyAlignment="1">
      <alignment horizontal="left" wrapText="1"/>
    </xf>
    <xf numFmtId="0" fontId="1" fillId="0" borderId="24" xfId="0" applyFont="1" applyBorder="1" applyAlignment="1">
      <alignment horizontal="left" vertical="center" wrapText="1"/>
    </xf>
    <xf numFmtId="0" fontId="1" fillId="0" borderId="32" xfId="0" applyFont="1" applyBorder="1" applyAlignment="1">
      <alignment horizontal="left" vertical="center" wrapText="1"/>
    </xf>
    <xf numFmtId="0" fontId="1" fillId="0" borderId="24" xfId="0" applyFont="1" applyBorder="1" applyAlignment="1">
      <alignment horizontal="left" vertical="top" wrapText="1"/>
    </xf>
    <xf numFmtId="0" fontId="1" fillId="0" borderId="32" xfId="0" applyFont="1" applyBorder="1" applyAlignment="1">
      <alignment horizontal="left" vertical="top"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14" fontId="9" fillId="0" borderId="74" xfId="2" applyNumberFormat="1" applyFont="1" applyBorder="1" applyAlignment="1">
      <alignment horizontal="center" vertical="center"/>
    </xf>
    <xf numFmtId="0" fontId="9" fillId="0" borderId="73" xfId="2" applyFont="1" applyBorder="1" applyAlignment="1">
      <alignment horizontal="center" vertical="center"/>
    </xf>
    <xf numFmtId="0" fontId="9" fillId="0" borderId="68" xfId="2" applyFont="1" applyBorder="1" applyAlignment="1">
      <alignment horizontal="center" vertical="center"/>
    </xf>
    <xf numFmtId="0" fontId="9" fillId="0" borderId="3" xfId="2" applyFont="1" applyBorder="1" applyAlignment="1">
      <alignment horizontal="center" vertical="center"/>
    </xf>
    <xf numFmtId="0" fontId="9" fillId="0" borderId="0" xfId="2" applyFont="1" applyAlignment="1">
      <alignment horizontal="center" vertical="center"/>
    </xf>
    <xf numFmtId="0" fontId="9" fillId="0" borderId="7" xfId="2" applyFont="1" applyBorder="1" applyAlignment="1">
      <alignment horizontal="center" vertical="center"/>
    </xf>
    <xf numFmtId="0" fontId="9" fillId="0" borderId="5" xfId="2" applyFont="1" applyBorder="1" applyAlignment="1">
      <alignment horizontal="center" vertical="center"/>
    </xf>
    <xf numFmtId="0" fontId="9" fillId="0" borderId="4" xfId="2" applyFont="1" applyBorder="1" applyAlignment="1">
      <alignment horizontal="center" vertical="center"/>
    </xf>
    <xf numFmtId="0" fontId="9" fillId="0" borderId="8" xfId="2" applyFont="1" applyBorder="1" applyAlignment="1">
      <alignment horizontal="center" vertical="center"/>
    </xf>
    <xf numFmtId="0" fontId="6" fillId="13" borderId="18" xfId="2" applyFont="1" applyFill="1" applyBorder="1" applyAlignment="1">
      <alignment horizontal="center" vertical="center"/>
    </xf>
    <xf numFmtId="0" fontId="6" fillId="13" borderId="1" xfId="2" applyFont="1" applyFill="1" applyBorder="1" applyAlignment="1">
      <alignment horizontal="center" vertical="center"/>
    </xf>
    <xf numFmtId="0" fontId="6" fillId="13" borderId="6" xfId="2" applyFont="1" applyFill="1" applyBorder="1" applyAlignment="1">
      <alignment horizontal="center" vertical="center"/>
    </xf>
    <xf numFmtId="0" fontId="6" fillId="13" borderId="3" xfId="2" applyFont="1" applyFill="1" applyBorder="1" applyAlignment="1">
      <alignment horizontal="center" vertical="center"/>
    </xf>
    <xf numFmtId="0" fontId="6" fillId="13" borderId="0" xfId="2" applyFont="1" applyFill="1" applyAlignment="1">
      <alignment horizontal="center" vertical="center"/>
    </xf>
    <xf numFmtId="0" fontId="6" fillId="13" borderId="7" xfId="2" applyFont="1" applyFill="1" applyBorder="1" applyAlignment="1">
      <alignment horizontal="center" vertical="center"/>
    </xf>
    <xf numFmtId="0" fontId="6" fillId="0" borderId="3" xfId="2" applyFont="1" applyBorder="1" applyAlignment="1">
      <alignment horizontal="center"/>
    </xf>
    <xf numFmtId="0" fontId="6" fillId="0" borderId="0" xfId="2" applyFont="1" applyAlignment="1">
      <alignment horizontal="center"/>
    </xf>
    <xf numFmtId="0" fontId="6" fillId="13" borderId="18" xfId="2" applyFont="1" applyFill="1" applyBorder="1" applyAlignment="1">
      <alignment horizontal="center" vertical="center" wrapText="1"/>
    </xf>
    <xf numFmtId="0" fontId="6" fillId="13" borderId="1" xfId="2" applyFont="1" applyFill="1" applyBorder="1" applyAlignment="1">
      <alignment horizontal="center" vertical="center" wrapText="1"/>
    </xf>
    <xf numFmtId="0" fontId="6" fillId="13" borderId="6" xfId="2" applyFont="1" applyFill="1" applyBorder="1" applyAlignment="1">
      <alignment horizontal="center" vertical="center" wrapText="1"/>
    </xf>
    <xf numFmtId="0" fontId="6" fillId="13" borderId="3" xfId="2" applyFont="1" applyFill="1" applyBorder="1" applyAlignment="1">
      <alignment horizontal="center" vertical="center" wrapText="1"/>
    </xf>
    <xf numFmtId="0" fontId="6" fillId="13" borderId="0" xfId="2" applyFont="1" applyFill="1" applyAlignment="1">
      <alignment horizontal="center" vertical="center" wrapText="1"/>
    </xf>
    <xf numFmtId="0" fontId="6" fillId="13" borderId="7" xfId="2" applyFont="1" applyFill="1" applyBorder="1" applyAlignment="1">
      <alignment horizontal="center" vertical="center" wrapText="1"/>
    </xf>
    <xf numFmtId="0" fontId="6" fillId="13" borderId="57" xfId="2" applyFont="1" applyFill="1" applyBorder="1" applyAlignment="1">
      <alignment horizontal="center" vertical="center" wrapText="1"/>
    </xf>
    <xf numFmtId="0" fontId="6" fillId="13" borderId="11" xfId="2" applyFont="1" applyFill="1" applyBorder="1" applyAlignment="1">
      <alignment horizontal="center" vertical="center" wrapText="1"/>
    </xf>
    <xf numFmtId="0" fontId="6" fillId="13" borderId="71" xfId="2" applyFont="1" applyFill="1" applyBorder="1" applyAlignment="1">
      <alignment horizontal="center" vertical="center" wrapText="1"/>
    </xf>
    <xf numFmtId="0" fontId="1" fillId="13" borderId="1" xfId="2" applyFill="1" applyBorder="1" applyAlignment="1">
      <alignment horizontal="center" vertical="center" wrapText="1"/>
    </xf>
    <xf numFmtId="0" fontId="1" fillId="13" borderId="6" xfId="2" applyFill="1" applyBorder="1" applyAlignment="1">
      <alignment horizontal="center" vertical="center" wrapText="1"/>
    </xf>
    <xf numFmtId="0" fontId="1" fillId="13" borderId="3" xfId="2" applyFill="1" applyBorder="1" applyAlignment="1">
      <alignment horizontal="center" vertical="center" wrapText="1"/>
    </xf>
    <xf numFmtId="0" fontId="1" fillId="13" borderId="0" xfId="2" applyFill="1" applyAlignment="1">
      <alignment horizontal="center" vertical="center" wrapText="1"/>
    </xf>
    <xf numFmtId="0" fontId="1" fillId="13" borderId="7" xfId="2" applyFill="1" applyBorder="1" applyAlignment="1">
      <alignment horizontal="center" vertical="center" wrapText="1"/>
    </xf>
    <xf numFmtId="0" fontId="1" fillId="13" borderId="57" xfId="2" applyFill="1" applyBorder="1" applyAlignment="1">
      <alignment horizontal="center" vertical="center" wrapText="1"/>
    </xf>
    <xf numFmtId="0" fontId="1" fillId="13" borderId="11" xfId="2" applyFill="1" applyBorder="1" applyAlignment="1">
      <alignment horizontal="center" vertical="center" wrapText="1"/>
    </xf>
    <xf numFmtId="0" fontId="1" fillId="13" borderId="71" xfId="2" applyFill="1" applyBorder="1" applyAlignment="1">
      <alignment horizontal="center" vertical="center" wrapText="1"/>
    </xf>
    <xf numFmtId="0" fontId="1" fillId="0" borderId="3" xfId="2" applyBorder="1" applyAlignment="1">
      <alignment horizontal="center"/>
    </xf>
    <xf numFmtId="0" fontId="1" fillId="0" borderId="0" xfId="2" applyAlignment="1">
      <alignment horizontal="center"/>
    </xf>
    <xf numFmtId="0" fontId="24" fillId="0" borderId="69" xfId="2" applyFont="1" applyBorder="1" applyAlignment="1">
      <alignment horizontal="center"/>
    </xf>
    <xf numFmtId="0" fontId="24" fillId="0" borderId="72" xfId="2" applyFont="1" applyBorder="1" applyAlignment="1">
      <alignment horizontal="center"/>
    </xf>
    <xf numFmtId="0" fontId="26" fillId="0" borderId="72" xfId="2" applyFont="1" applyBorder="1" applyAlignment="1">
      <alignment horizontal="center"/>
    </xf>
    <xf numFmtId="0" fontId="26" fillId="0" borderId="70" xfId="2" applyFont="1" applyBorder="1" applyAlignment="1">
      <alignment horizontal="center"/>
    </xf>
    <xf numFmtId="0" fontId="27" fillId="12" borderId="18" xfId="2" applyFont="1" applyFill="1" applyBorder="1" applyAlignment="1">
      <alignment horizontal="center"/>
    </xf>
    <xf numFmtId="0" fontId="27" fillId="12" borderId="1" xfId="2" applyFont="1" applyFill="1" applyBorder="1" applyAlignment="1">
      <alignment horizontal="center"/>
    </xf>
    <xf numFmtId="0" fontId="27" fillId="12" borderId="6" xfId="2" applyFont="1" applyFill="1" applyBorder="1" applyAlignment="1">
      <alignment horizontal="center"/>
    </xf>
    <xf numFmtId="0" fontId="1" fillId="0" borderId="18" xfId="2" applyBorder="1" applyAlignment="1">
      <alignment horizontal="center"/>
    </xf>
    <xf numFmtId="0" fontId="1" fillId="0" borderId="1" xfId="2" applyBorder="1" applyAlignment="1">
      <alignment horizontal="center"/>
    </xf>
    <xf numFmtId="14" fontId="1" fillId="0" borderId="4" xfId="2" applyNumberFormat="1" applyBorder="1" applyAlignment="1">
      <alignment horizontal="center"/>
    </xf>
    <xf numFmtId="0" fontId="1" fillId="0" borderId="4" xfId="2" applyBorder="1" applyAlignment="1">
      <alignment horizontal="center"/>
    </xf>
    <xf numFmtId="0" fontId="1" fillId="0" borderId="8" xfId="2" applyBorder="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1" fillId="0" borderId="3" xfId="2" applyBorder="1" applyAlignment="1">
      <alignment horizontal="left" vertical="center"/>
    </xf>
    <xf numFmtId="0" fontId="1" fillId="0" borderId="7" xfId="2" applyBorder="1" applyAlignment="1">
      <alignment horizontal="center"/>
    </xf>
    <xf numFmtId="169" fontId="0" fillId="2" borderId="42" xfId="0" applyNumberFormat="1" applyFill="1" applyBorder="1" applyAlignment="1">
      <alignment horizontal="center" vertical="center" wrapText="1"/>
    </xf>
    <xf numFmtId="169" fontId="0" fillId="2" borderId="62" xfId="0" applyNumberFormat="1" applyFill="1" applyBorder="1" applyAlignment="1">
      <alignment horizontal="center" vertical="center" wrapText="1"/>
    </xf>
    <xf numFmtId="169" fontId="0" fillId="2" borderId="63" xfId="0" applyNumberFormat="1" applyFill="1" applyBorder="1" applyAlignment="1">
      <alignment horizontal="center" vertical="center" wrapText="1"/>
    </xf>
    <xf numFmtId="0" fontId="31" fillId="0" borderId="64" xfId="0" applyFont="1" applyBorder="1" applyAlignment="1">
      <alignment horizontal="left"/>
    </xf>
    <xf numFmtId="0" fontId="31" fillId="0" borderId="62" xfId="0" applyFont="1" applyBorder="1" applyAlignment="1">
      <alignment horizontal="left"/>
    </xf>
    <xf numFmtId="0" fontId="31" fillId="0" borderId="27" xfId="0" applyFont="1" applyBorder="1" applyAlignment="1">
      <alignment horizontal="left"/>
    </xf>
    <xf numFmtId="0" fontId="6" fillId="0" borderId="64" xfId="0" applyFont="1" applyBorder="1" applyAlignment="1">
      <alignment horizontal="left"/>
    </xf>
    <xf numFmtId="0" fontId="6" fillId="0" borderId="62" xfId="0" applyFont="1" applyBorder="1" applyAlignment="1">
      <alignment horizontal="left"/>
    </xf>
    <xf numFmtId="0" fontId="6" fillId="0" borderId="27" xfId="0" applyFont="1" applyBorder="1" applyAlignment="1">
      <alignment horizontal="left"/>
    </xf>
    <xf numFmtId="0" fontId="14" fillId="0" borderId="29" xfId="0" applyFont="1" applyBorder="1" applyAlignment="1">
      <alignment horizontal="center" vertical="center"/>
    </xf>
    <xf numFmtId="0" fontId="14" fillId="0" borderId="15" xfId="0" applyFont="1" applyBorder="1" applyAlignment="1">
      <alignment horizontal="center" vertical="center"/>
    </xf>
    <xf numFmtId="14" fontId="1" fillId="0" borderId="29" xfId="0" applyNumberFormat="1" applyFont="1" applyBorder="1" applyAlignment="1">
      <alignment horizontal="center" vertical="center"/>
    </xf>
    <xf numFmtId="14" fontId="1" fillId="0" borderId="15" xfId="0" applyNumberFormat="1" applyFont="1" applyBorder="1" applyAlignment="1">
      <alignment horizontal="center" vertical="center"/>
    </xf>
    <xf numFmtId="14" fontId="0" fillId="0" borderId="29" xfId="0" applyNumberFormat="1" applyBorder="1" applyAlignment="1">
      <alignment horizontal="center" vertical="center"/>
    </xf>
    <xf numFmtId="14" fontId="0" fillId="0" borderId="15" xfId="0" applyNumberFormat="1" applyBorder="1" applyAlignment="1">
      <alignment horizontal="center" vertical="center"/>
    </xf>
    <xf numFmtId="0" fontId="14" fillId="8" borderId="29" xfId="0" applyFont="1" applyFill="1" applyBorder="1" applyAlignment="1">
      <alignment horizontal="center" vertical="center"/>
    </xf>
    <xf numFmtId="0" fontId="14" fillId="8" borderId="15" xfId="0" applyFont="1" applyFill="1" applyBorder="1" applyAlignment="1">
      <alignment horizontal="center" vertical="center"/>
    </xf>
    <xf numFmtId="14" fontId="0" fillId="8" borderId="29" xfId="0" applyNumberFormat="1" applyFill="1" applyBorder="1" applyAlignment="1">
      <alignment horizontal="center" vertical="center"/>
    </xf>
    <xf numFmtId="14" fontId="0" fillId="8" borderId="15" xfId="0" applyNumberFormat="1" applyFill="1"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1" fillId="0" borderId="29" xfId="0" applyFont="1" applyBorder="1" applyAlignment="1">
      <alignment horizontal="center" vertical="center"/>
    </xf>
    <xf numFmtId="0" fontId="1" fillId="0" borderId="15" xfId="0" applyFont="1" applyBorder="1" applyAlignment="1">
      <alignment horizontal="center" vertical="center"/>
    </xf>
    <xf numFmtId="0" fontId="0" fillId="12" borderId="29" xfId="0" applyFill="1" applyBorder="1" applyAlignment="1">
      <alignment horizontal="center" vertical="center"/>
    </xf>
    <xf numFmtId="0" fontId="0" fillId="12" borderId="15" xfId="0" applyFill="1" applyBorder="1" applyAlignment="1">
      <alignment horizontal="center" vertical="center"/>
    </xf>
    <xf numFmtId="0" fontId="0" fillId="0" borderId="35" xfId="0" applyBorder="1" applyAlignment="1">
      <alignment horizontal="center" vertical="center" wrapText="1"/>
    </xf>
    <xf numFmtId="0" fontId="0" fillId="0" borderId="16" xfId="0" applyBorder="1" applyAlignment="1">
      <alignment horizontal="center" vertical="center" wrapText="1"/>
    </xf>
    <xf numFmtId="0" fontId="1" fillId="0" borderId="3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5" xfId="0" applyFont="1" applyBorder="1" applyAlignment="1">
      <alignment horizontal="center" vertical="center"/>
    </xf>
    <xf numFmtId="0" fontId="0" fillId="0" borderId="16" xfId="0" applyBorder="1" applyAlignment="1">
      <alignment horizontal="center" vertical="center"/>
    </xf>
    <xf numFmtId="0" fontId="21" fillId="0" borderId="35" xfId="0" applyFont="1" applyBorder="1" applyAlignment="1">
      <alignment horizontal="center" vertical="center" wrapText="1"/>
    </xf>
    <xf numFmtId="0" fontId="21" fillId="0" borderId="16" xfId="0" applyFont="1" applyBorder="1" applyAlignment="1">
      <alignment horizontal="center" vertical="center" wrapText="1"/>
    </xf>
    <xf numFmtId="0" fontId="0" fillId="0" borderId="55" xfId="0" applyBorder="1" applyAlignment="1">
      <alignment horizontal="center" vertical="center"/>
    </xf>
    <xf numFmtId="14" fontId="0" fillId="0" borderId="37" xfId="0" applyNumberFormat="1" applyBorder="1" applyAlignment="1">
      <alignment horizontal="center" vertical="center"/>
    </xf>
    <xf numFmtId="0" fontId="1" fillId="0" borderId="69" xfId="0" applyFont="1" applyBorder="1" applyAlignment="1">
      <alignment horizontal="center"/>
    </xf>
    <xf numFmtId="0" fontId="0" fillId="0" borderId="70" xfId="0" applyBorder="1" applyAlignment="1">
      <alignment horizontal="center"/>
    </xf>
    <xf numFmtId="0" fontId="1" fillId="0" borderId="37" xfId="0" applyFont="1" applyBorder="1" applyAlignment="1">
      <alignment horizontal="center" vertical="center"/>
    </xf>
    <xf numFmtId="0" fontId="0" fillId="0" borderId="15" xfId="0" applyBorder="1" applyAlignment="1">
      <alignment horizontal="center" vertical="center" wrapText="1"/>
    </xf>
    <xf numFmtId="0" fontId="6" fillId="0" borderId="29" xfId="0" applyFont="1" applyBorder="1" applyAlignment="1">
      <alignment horizontal="center" vertical="center"/>
    </xf>
    <xf numFmtId="0" fontId="6" fillId="0" borderId="15" xfId="0" applyFont="1" applyBorder="1" applyAlignment="1">
      <alignment horizontal="center" vertical="center"/>
    </xf>
    <xf numFmtId="0" fontId="1" fillId="0" borderId="10" xfId="0" applyFont="1" applyBorder="1" applyAlignment="1">
      <alignment vertical="center" wrapText="1"/>
    </xf>
    <xf numFmtId="0" fontId="0" fillId="0" borderId="10" xfId="0" applyBorder="1" applyAlignment="1">
      <alignment vertical="center" wrapText="1"/>
    </xf>
    <xf numFmtId="177" fontId="0" fillId="0" borderId="10" xfId="0" applyNumberForma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177" fontId="1" fillId="0" borderId="10" xfId="0" applyNumberFormat="1" applyFont="1" applyBorder="1" applyAlignment="1">
      <alignment horizontal="center" vertical="center" wrapText="1"/>
    </xf>
    <xf numFmtId="177" fontId="0" fillId="0" borderId="10" xfId="0" applyNumberFormat="1" applyBorder="1" applyAlignment="1">
      <alignment horizontal="center" vertical="center" wrapText="1"/>
    </xf>
    <xf numFmtId="14" fontId="1"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33" fillId="0" borderId="0" xfId="0" applyFont="1" applyAlignment="1">
      <alignment horizontal="center" vertical="center"/>
    </xf>
    <xf numFmtId="0" fontId="9" fillId="0" borderId="0" xfId="0" applyFont="1" applyAlignment="1">
      <alignment horizontal="center" vertical="center"/>
    </xf>
    <xf numFmtId="0" fontId="1" fillId="0" borderId="62" xfId="0" applyFont="1" applyBorder="1" applyAlignment="1">
      <alignment vertical="center" wrapText="1"/>
    </xf>
    <xf numFmtId="0" fontId="0" fillId="0" borderId="62" xfId="0" applyBorder="1" applyAlignment="1">
      <alignment vertical="center" wrapText="1"/>
    </xf>
    <xf numFmtId="177" fontId="0" fillId="0" borderId="62" xfId="0" applyNumberFormat="1" applyBorder="1" applyAlignment="1">
      <alignment horizontal="center" vertical="center"/>
    </xf>
    <xf numFmtId="0" fontId="14" fillId="0" borderId="4" xfId="0" applyFont="1" applyBorder="1" applyAlignment="1">
      <alignment horizontal="center"/>
    </xf>
    <xf numFmtId="0" fontId="19" fillId="14" borderId="18" xfId="0" applyFont="1" applyFill="1" applyBorder="1" applyAlignment="1">
      <alignment horizontal="center"/>
    </xf>
    <xf numFmtId="0" fontId="19" fillId="14" borderId="1" xfId="0" applyFont="1" applyFill="1" applyBorder="1" applyAlignment="1">
      <alignment horizontal="center"/>
    </xf>
    <xf numFmtId="0" fontId="19" fillId="14" borderId="6" xfId="0" applyFont="1" applyFill="1" applyBorder="1" applyAlignment="1">
      <alignment horizontal="center"/>
    </xf>
    <xf numFmtId="0" fontId="0" fillId="8" borderId="9" xfId="0" applyFill="1" applyBorder="1" applyAlignment="1">
      <alignment horizontal="center" wrapText="1"/>
    </xf>
    <xf numFmtId="14" fontId="0" fillId="0" borderId="85" xfId="0" applyNumberFormat="1" applyFill="1" applyBorder="1" applyAlignment="1">
      <alignment horizontal="center"/>
    </xf>
    <xf numFmtId="14" fontId="0" fillId="0" borderId="85" xfId="0" applyNumberFormat="1" applyFill="1" applyBorder="1" applyAlignment="1">
      <alignment horizontal="center" vertical="center"/>
    </xf>
    <xf numFmtId="14" fontId="0" fillId="0" borderId="9" xfId="0" applyNumberFormat="1" applyBorder="1" applyAlignment="1" applyProtection="1">
      <alignment horizontal="center" vertical="center" wrapText="1"/>
      <protection locked="0"/>
    </xf>
    <xf numFmtId="164" fontId="0" fillId="0" borderId="12" xfId="0" applyNumberFormat="1" applyBorder="1" applyAlignment="1">
      <alignment horizontal="center" vertical="center" wrapText="1"/>
    </xf>
  </cellXfs>
  <cellStyles count="4">
    <cellStyle name="Currency" xfId="1" builtinId="4"/>
    <cellStyle name="Hyperlink" xfId="3" builtinId="8"/>
    <cellStyle name="Normal" xfId="0" builtinId="0"/>
    <cellStyle name="Normal 2" xfId="2" xr:uid="{0CAD1E14-1286-4B58-9556-04B0D75F961A}"/>
  </cellStyles>
  <dxfs count="309">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ont>
        <color theme="1"/>
      </font>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theme="9"/>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theme="9"/>
        </patternFill>
      </fill>
    </dxf>
    <dxf>
      <fill>
        <patternFill>
          <bgColor theme="9"/>
        </patternFill>
      </fill>
    </dxf>
    <dxf>
      <fill>
        <patternFill>
          <bgColor indexed="10"/>
        </patternFill>
      </fill>
    </dxf>
    <dxf>
      <fill>
        <patternFill>
          <bgColor theme="9"/>
        </patternFill>
      </fill>
    </dxf>
    <dxf>
      <fill>
        <patternFill>
          <bgColor indexed="11"/>
        </patternFill>
      </fill>
    </dxf>
    <dxf>
      <fill>
        <patternFill>
          <bgColor indexed="13"/>
        </patternFill>
      </fill>
    </dxf>
    <dxf>
      <fill>
        <patternFill>
          <bgColor rgb="FFFF0000"/>
        </patternFill>
      </fill>
    </dxf>
    <dxf>
      <font>
        <color theme="1"/>
      </font>
      <fill>
        <patternFill>
          <fgColor indexed="64"/>
          <bgColor rgb="FFFF000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ont>
        <color theme="1"/>
      </font>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theme="9"/>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theme="9"/>
        </patternFill>
      </fill>
    </dxf>
    <dxf>
      <fill>
        <patternFill>
          <bgColor theme="9"/>
        </patternFill>
      </fill>
    </dxf>
    <dxf>
      <fill>
        <patternFill>
          <bgColor indexed="10"/>
        </patternFill>
      </fill>
    </dxf>
    <dxf>
      <fill>
        <patternFill>
          <bgColor theme="9"/>
        </patternFill>
      </fill>
    </dxf>
    <dxf>
      <fill>
        <patternFill>
          <bgColor indexed="11"/>
        </patternFill>
      </fill>
    </dxf>
    <dxf>
      <fill>
        <patternFill>
          <bgColor indexed="13"/>
        </patternFill>
      </fill>
    </dxf>
    <dxf>
      <fill>
        <patternFill>
          <bgColor rgb="FFFF0000"/>
        </patternFill>
      </fill>
    </dxf>
    <dxf>
      <font>
        <color theme="1"/>
      </font>
      <fill>
        <patternFill>
          <fgColor indexed="64"/>
          <bgColor rgb="FFFF0000"/>
        </patternFill>
      </fill>
    </dxf>
    <dxf>
      <font>
        <color auto="1"/>
      </font>
      <fill>
        <patternFill>
          <bgColor rgb="FFFFFF00"/>
        </patternFill>
      </fill>
    </dxf>
    <dxf>
      <font>
        <color auto="1"/>
      </font>
      <fill>
        <patternFill>
          <bgColor rgb="FFFF0000"/>
        </patternFill>
      </fill>
    </dxf>
    <dxf>
      <font>
        <color auto="1"/>
      </font>
      <fill>
        <patternFill>
          <bgColor rgb="FF00B05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rgb="FFFFFF00"/>
        </patternFill>
      </fill>
    </dxf>
    <dxf>
      <fill>
        <patternFill>
          <bgColor rgb="FFFF0000"/>
        </patternFill>
      </fill>
    </dxf>
    <dxf>
      <fill>
        <patternFill>
          <bgColor indexed="11"/>
        </patternFill>
      </fill>
    </dxf>
    <dxf>
      <fill>
        <patternFill>
          <bgColor rgb="FFFFFF00"/>
        </patternFill>
      </fill>
    </dxf>
    <dxf>
      <fill>
        <patternFill>
          <bgColor rgb="FFFF000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rgb="FF00FF00"/>
        </patternFill>
      </fill>
    </dxf>
    <dxf>
      <fill>
        <patternFill>
          <bgColor rgb="FFFFFF00"/>
        </patternFill>
      </fill>
    </dxf>
    <dxf>
      <fill>
        <patternFill>
          <bgColor indexed="11"/>
        </patternFill>
      </fill>
    </dxf>
    <dxf>
      <fill>
        <patternFill>
          <bgColor indexed="10"/>
        </patternFill>
      </fill>
    </dxf>
    <dxf>
      <fill>
        <patternFill>
          <bgColor indexed="13"/>
        </patternFill>
      </fill>
    </dxf>
    <dxf>
      <fill>
        <patternFill>
          <bgColor rgb="FF00FF00"/>
        </patternFill>
      </fill>
    </dxf>
    <dxf>
      <fill>
        <patternFill>
          <bgColor indexed="10"/>
        </patternFill>
      </fill>
    </dxf>
    <dxf>
      <fill>
        <patternFill>
          <bgColor indexed="11"/>
        </patternFill>
      </fill>
    </dxf>
    <dxf>
      <fill>
        <patternFill>
          <bgColor rgb="FFFFFF00"/>
        </patternFill>
      </fill>
    </dxf>
    <dxf>
      <fill>
        <patternFill>
          <bgColor indexed="13"/>
        </patternFill>
      </fill>
    </dxf>
    <dxf>
      <fill>
        <patternFill>
          <bgColor rgb="FFFFFF00"/>
        </patternFill>
      </fill>
    </dxf>
    <dxf>
      <fill>
        <patternFill>
          <bgColor rgb="FF00FF0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rgb="FF00FF00"/>
        </patternFill>
      </fill>
    </dxf>
    <dxf>
      <fill>
        <patternFill>
          <bgColor rgb="FFFFFF00"/>
        </patternFill>
      </fill>
    </dxf>
    <dxf>
      <fill>
        <patternFill>
          <bgColor indexed="10"/>
        </patternFill>
      </fill>
    </dxf>
    <dxf>
      <fill>
        <patternFill>
          <bgColor indexed="13"/>
        </patternFill>
      </fill>
    </dxf>
    <dxf>
      <fill>
        <patternFill>
          <bgColor indexed="11"/>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66FF66"/>
        </patternFill>
      </fill>
    </dxf>
    <dxf>
      <font>
        <color rgb="FF9C0006"/>
      </font>
      <fill>
        <patternFill>
          <bgColor rgb="FFFFC7CE"/>
        </patternFill>
      </fill>
    </dxf>
    <dxf>
      <fill>
        <patternFill>
          <bgColor rgb="FF00B050"/>
        </patternFill>
      </fill>
    </dxf>
    <dxf>
      <fill>
        <patternFill>
          <bgColor rgb="FF47D95F"/>
        </patternFill>
      </fill>
    </dxf>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FF0000"/>
        </patternFill>
      </fill>
    </dxf>
    <dxf>
      <font>
        <color rgb="FF006100"/>
      </font>
      <fill>
        <patternFill>
          <bgColor rgb="FFC6EFCE"/>
        </patternFill>
      </fill>
    </dxf>
    <dxf>
      <fill>
        <patternFill>
          <bgColor rgb="FF00B05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indexed="11"/>
        </patternFill>
      </fill>
    </dxf>
    <dxf>
      <fill>
        <patternFill>
          <bgColor indexed="13"/>
        </patternFill>
      </fill>
    </dxf>
    <dxf>
      <fill>
        <patternFill>
          <bgColor indexed="10"/>
        </patternFill>
      </fill>
    </dxf>
    <dxf>
      <fill>
        <patternFill>
          <bgColor rgb="FF00FF00"/>
        </patternFill>
      </fill>
    </dxf>
    <dxf>
      <fill>
        <patternFill>
          <bgColor rgb="FFFFFF00"/>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rgb="FFFFFF00"/>
        </patternFill>
      </fill>
    </dxf>
    <dxf>
      <fill>
        <patternFill>
          <bgColor rgb="FF00FF00"/>
        </patternFill>
      </fill>
    </dxf>
    <dxf>
      <fill>
        <patternFill>
          <bgColor indexed="10"/>
        </patternFill>
      </fill>
    </dxf>
    <dxf>
      <fill>
        <patternFill>
          <bgColor indexed="11"/>
        </patternFill>
      </fill>
    </dxf>
    <dxf>
      <fill>
        <patternFill>
          <bgColor indexed="13"/>
        </patternFill>
      </fill>
    </dxf>
    <dxf>
      <fill>
        <patternFill>
          <bgColor rgb="FF00FF00"/>
        </patternFill>
      </fill>
    </dxf>
    <dxf>
      <fill>
        <patternFill>
          <bgColor indexed="13"/>
        </patternFill>
      </fill>
    </dxf>
    <dxf>
      <fill>
        <patternFill>
          <bgColor indexed="11"/>
        </patternFill>
      </fill>
    </dxf>
    <dxf>
      <fill>
        <patternFill>
          <bgColor indexed="10"/>
        </patternFill>
      </fill>
    </dxf>
    <dxf>
      <font>
        <color theme="1"/>
      </font>
      <fill>
        <patternFill>
          <bgColor rgb="FFFF0000"/>
        </patternFill>
      </fill>
    </dxf>
    <dxf>
      <font>
        <color theme="1"/>
      </font>
      <fill>
        <patternFill>
          <bgColor theme="9"/>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ont>
        <color theme="1"/>
      </font>
      <fill>
        <patternFill>
          <bgColor theme="9"/>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theme="9"/>
        </patternFill>
      </fill>
    </dxf>
    <dxf>
      <fill>
        <patternFill>
          <bgColor indexed="10"/>
        </patternFill>
      </fill>
    </dxf>
    <dxf>
      <fill>
        <patternFill>
          <bgColor indexed="11"/>
        </patternFill>
      </fill>
    </dxf>
    <dxf>
      <fill>
        <patternFill>
          <bgColor indexed="13"/>
        </patternFill>
      </fill>
    </dxf>
    <dxf>
      <font>
        <color theme="1"/>
      </font>
      <fill>
        <patternFill>
          <bgColor theme="9"/>
        </patternFill>
      </fill>
    </dxf>
    <dxf>
      <fill>
        <patternFill>
          <bgColor indexed="10"/>
        </patternFill>
      </fill>
    </dxf>
    <dxf>
      <fill>
        <patternFill>
          <bgColor indexed="13"/>
        </patternFill>
      </fill>
    </dxf>
    <dxf>
      <fill>
        <patternFill>
          <bgColor indexed="11"/>
        </patternFill>
      </fill>
    </dxf>
    <dxf>
      <font>
        <color theme="1"/>
      </font>
      <fill>
        <patternFill>
          <bgColor theme="9"/>
        </patternFill>
      </fill>
    </dxf>
    <dxf>
      <fill>
        <patternFill>
          <bgColor indexed="10"/>
        </patternFill>
      </fill>
    </dxf>
    <dxf>
      <fill>
        <patternFill>
          <bgColor indexed="13"/>
        </patternFill>
      </fill>
    </dxf>
    <dxf>
      <fill>
        <patternFill>
          <bgColor indexed="11"/>
        </patternFill>
      </fill>
    </dxf>
    <dxf>
      <font>
        <color theme="1"/>
      </font>
      <fill>
        <patternFill>
          <bgColor theme="9"/>
        </patternFill>
      </fill>
    </dxf>
    <dxf>
      <fill>
        <patternFill>
          <bgColor indexed="10"/>
        </patternFill>
      </fill>
    </dxf>
    <dxf>
      <fill>
        <patternFill>
          <bgColor theme="9"/>
        </patternFill>
      </fill>
    </dxf>
    <dxf>
      <fill>
        <patternFill>
          <bgColor indexed="11"/>
        </patternFill>
      </fill>
    </dxf>
    <dxf>
      <fill>
        <patternFill>
          <bgColor indexed="13"/>
        </patternFill>
      </fill>
    </dxf>
    <dxf>
      <font>
        <color theme="1"/>
      </font>
      <fill>
        <patternFill>
          <bgColor theme="9"/>
        </patternFill>
      </fill>
    </dxf>
    <dxf>
      <fill>
        <patternFill>
          <bgColor indexed="13"/>
        </patternFill>
      </fill>
    </dxf>
    <dxf>
      <fill>
        <patternFill>
          <bgColor indexed="10"/>
        </patternFill>
      </fill>
    </dxf>
    <dxf>
      <fill>
        <patternFill>
          <bgColor indexed="11"/>
        </patternFill>
      </fill>
    </dxf>
    <dxf>
      <font>
        <color theme="1"/>
      </font>
      <fill>
        <patternFill>
          <bgColor theme="9"/>
        </patternFill>
      </fill>
    </dxf>
    <dxf>
      <fill>
        <patternFill>
          <bgColor indexed="10"/>
        </patternFill>
      </fill>
    </dxf>
    <dxf>
      <fill>
        <patternFill>
          <bgColor indexed="13"/>
        </patternFill>
      </fill>
    </dxf>
    <dxf>
      <fill>
        <patternFill>
          <bgColor indexed="11"/>
        </patternFill>
      </fill>
    </dxf>
    <dxf>
      <font>
        <color theme="1"/>
      </font>
      <fill>
        <patternFill>
          <bgColor theme="9"/>
        </patternFill>
      </fill>
    </dxf>
    <dxf>
      <fill>
        <patternFill>
          <bgColor indexed="11"/>
        </patternFill>
      </fill>
    </dxf>
    <dxf>
      <fill>
        <patternFill>
          <bgColor indexed="13"/>
        </patternFill>
      </fill>
    </dxf>
    <dxf>
      <fill>
        <patternFill>
          <bgColor indexed="10"/>
        </patternFill>
      </fill>
    </dxf>
    <dxf>
      <fill>
        <patternFill>
          <bgColor indexed="11"/>
        </patternFill>
      </fill>
    </dxf>
    <dxf>
      <font>
        <color theme="1"/>
      </font>
      <fill>
        <patternFill>
          <bgColor theme="9"/>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theme="9"/>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theme="9"/>
        </patternFill>
      </fill>
    </dxf>
    <dxf>
      <fill>
        <patternFill>
          <bgColor indexed="10"/>
        </patternFill>
      </fill>
    </dxf>
    <dxf>
      <fill>
        <patternFill>
          <bgColor indexed="13"/>
        </patternFill>
      </fill>
    </dxf>
    <dxf>
      <fill>
        <patternFill>
          <bgColor indexed="11"/>
        </patternFill>
      </fill>
    </dxf>
    <dxf>
      <fill>
        <patternFill>
          <bgColor rgb="FF00FF00"/>
        </patternFill>
      </fill>
    </dxf>
    <dxf>
      <fill>
        <patternFill>
          <bgColor rgb="FFFFFF00"/>
        </patternFill>
      </fill>
    </dxf>
    <dxf>
      <fill>
        <patternFill>
          <bgColor indexed="13"/>
        </patternFill>
      </fill>
    </dxf>
    <dxf>
      <fill>
        <patternFill>
          <bgColor indexed="10"/>
        </patternFill>
      </fill>
    </dxf>
    <dxf>
      <fill>
        <patternFill>
          <bgColor indexed="11"/>
        </patternFill>
      </fill>
    </dxf>
    <dxf>
      <fill>
        <patternFill>
          <bgColor theme="9"/>
        </patternFill>
      </fill>
    </dxf>
    <dxf>
      <font>
        <color theme="1"/>
      </font>
      <fill>
        <patternFill>
          <bgColor theme="9"/>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rgb="FFFF0000"/>
        </patternFill>
      </fill>
    </dxf>
  </dxfs>
  <tableStyles count="0" defaultTableStyle="TableStyleMedium9" defaultPivotStyle="PivotStyleLight16"/>
  <colors>
    <mruColors>
      <color rgb="FFCCFFFF"/>
      <color rgb="FFBFBFB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7"/>
  <sheetViews>
    <sheetView tabSelected="1" zoomScaleNormal="100" workbookViewId="0">
      <selection activeCell="D39" sqref="D39"/>
    </sheetView>
  </sheetViews>
  <sheetFormatPr defaultRowHeight="12.45" x14ac:dyDescent="0.3"/>
  <cols>
    <col min="1" max="1" width="2.84375" customWidth="1"/>
    <col min="2" max="2" width="10" customWidth="1"/>
    <col min="3" max="3" width="20.765625" customWidth="1"/>
    <col min="4" max="4" width="12.3046875" customWidth="1"/>
    <col min="5" max="5" width="12" customWidth="1"/>
    <col min="6" max="6" width="18.53515625" customWidth="1"/>
    <col min="7" max="7" width="14.84375" customWidth="1"/>
    <col min="8" max="8" width="13.23046875" customWidth="1"/>
    <col min="9" max="9" width="12.84375" customWidth="1"/>
    <col min="10" max="10" width="13.23046875" customWidth="1"/>
    <col min="11" max="11" width="14.3046875" customWidth="1"/>
    <col min="12" max="12" width="11.84375" bestFit="1" customWidth="1"/>
    <col min="13" max="13" width="11.84375" customWidth="1"/>
    <col min="14" max="14" width="15.23046875" customWidth="1"/>
    <col min="15" max="15" width="10" customWidth="1"/>
    <col min="16" max="16" width="14.3828125" customWidth="1"/>
  </cols>
  <sheetData>
    <row r="2" spans="2:16" ht="12.9" thickBot="1" x14ac:dyDescent="0.35"/>
    <row r="3" spans="2:16" ht="30" customHeight="1" x14ac:dyDescent="0.3">
      <c r="B3" s="1136" t="s">
        <v>0</v>
      </c>
      <c r="C3" s="1137"/>
      <c r="D3" s="1"/>
      <c r="E3" s="1"/>
      <c r="F3" s="1"/>
      <c r="G3" s="1"/>
      <c r="H3" s="1134" t="s">
        <v>1</v>
      </c>
      <c r="I3" s="1134"/>
      <c r="J3" s="1134"/>
      <c r="K3" s="1135"/>
      <c r="L3" s="108"/>
      <c r="P3" s="538"/>
    </row>
    <row r="4" spans="2:16" s="5" customFormat="1" ht="17.600000000000001" x14ac:dyDescent="0.4">
      <c r="B4" s="1138"/>
      <c r="C4" s="1139"/>
      <c r="D4" s="5" t="s">
        <v>2</v>
      </c>
      <c r="F4" s="18" t="s">
        <v>523</v>
      </c>
      <c r="G4" s="18"/>
      <c r="H4" s="5" t="s">
        <v>3</v>
      </c>
      <c r="I4" s="7"/>
      <c r="J4" s="756"/>
      <c r="K4" s="1100">
        <v>13896.7</v>
      </c>
      <c r="L4" s="5">
        <v>13864.4</v>
      </c>
      <c r="M4" s="1103">
        <v>13782.6</v>
      </c>
      <c r="N4" s="754"/>
      <c r="O4" s="20"/>
      <c r="P4" s="668"/>
    </row>
    <row r="5" spans="2:16" s="5" customFormat="1" ht="17.600000000000001" x14ac:dyDescent="0.4">
      <c r="B5" s="6" t="s">
        <v>4</v>
      </c>
      <c r="C5" s="5" t="s">
        <v>521</v>
      </c>
      <c r="D5" s="5" t="s">
        <v>5</v>
      </c>
      <c r="F5" s="5">
        <v>1982</v>
      </c>
      <c r="H5" s="5" t="s">
        <v>6</v>
      </c>
      <c r="I5" s="7"/>
      <c r="J5" s="7"/>
      <c r="K5" s="765">
        <v>14191</v>
      </c>
      <c r="L5" s="5">
        <v>14148</v>
      </c>
      <c r="M5" s="1104">
        <v>14073</v>
      </c>
      <c r="N5" s="8"/>
      <c r="O5" s="20"/>
    </row>
    <row r="6" spans="2:16" s="5" customFormat="1" ht="18" thickBot="1" x14ac:dyDescent="0.45">
      <c r="B6" s="10" t="s">
        <v>7</v>
      </c>
      <c r="C6" s="9" t="s">
        <v>522</v>
      </c>
      <c r="D6" s="9" t="s">
        <v>8</v>
      </c>
      <c r="E6" s="9"/>
      <c r="F6" s="9"/>
      <c r="G6" s="1102" t="s">
        <v>802</v>
      </c>
      <c r="H6" s="9" t="s">
        <v>524</v>
      </c>
      <c r="I6" s="11"/>
      <c r="J6" s="11"/>
      <c r="K6" s="1101">
        <v>6235</v>
      </c>
      <c r="L6" s="5">
        <v>6219</v>
      </c>
      <c r="M6" s="1103">
        <v>6136.2</v>
      </c>
      <c r="N6" s="754"/>
      <c r="O6" s="8"/>
      <c r="P6" s="20"/>
    </row>
    <row r="8" spans="2:16" ht="17.600000000000001" x14ac:dyDescent="0.4">
      <c r="D8" s="15" t="s">
        <v>9</v>
      </c>
      <c r="E8" s="21" t="s">
        <v>10</v>
      </c>
      <c r="F8" s="21" t="s">
        <v>11</v>
      </c>
      <c r="G8" s="15" t="s">
        <v>12</v>
      </c>
      <c r="J8" s="18" t="s">
        <v>715</v>
      </c>
      <c r="K8">
        <v>7645.4</v>
      </c>
      <c r="M8" s="538"/>
      <c r="P8" s="755"/>
    </row>
    <row r="9" spans="2:16" ht="17.600000000000001" x14ac:dyDescent="0.4">
      <c r="B9" s="5" t="s">
        <v>13</v>
      </c>
      <c r="D9" s="16">
        <f>'Inspection Items'!L7</f>
        <v>46.899999999999636</v>
      </c>
      <c r="E9" s="22">
        <f>'Inspection Items'!M7</f>
        <v>10</v>
      </c>
      <c r="F9" s="23">
        <f>(E9)+G6</f>
        <v>45386</v>
      </c>
      <c r="G9" s="16">
        <f>'Inspection Items'!N7</f>
        <v>65</v>
      </c>
      <c r="M9" s="538"/>
    </row>
    <row r="10" spans="2:16" ht="17.600000000000001" x14ac:dyDescent="0.4">
      <c r="D10" s="17"/>
      <c r="E10" s="17"/>
      <c r="F10" s="17"/>
      <c r="G10" s="17"/>
      <c r="M10" s="538"/>
      <c r="O10" s="538"/>
    </row>
    <row r="11" spans="2:16" ht="17.600000000000001" x14ac:dyDescent="0.4">
      <c r="B11" s="5" t="s">
        <v>14</v>
      </c>
      <c r="D11" s="16">
        <f>'Time Limited Components'!L7</f>
        <v>31.099999999998545</v>
      </c>
      <c r="E11" s="24">
        <f>'Time Limited Components'!M7</f>
        <v>10</v>
      </c>
      <c r="F11" s="23">
        <f>(E11)+G6</f>
        <v>45386</v>
      </c>
      <c r="G11" s="193">
        <f>'Time Limited Components'!N7</f>
        <v>665</v>
      </c>
    </row>
    <row r="12" spans="2:16" x14ac:dyDescent="0.3">
      <c r="M12" s="538"/>
    </row>
    <row r="13" spans="2:16" ht="12.9" thickBot="1" x14ac:dyDescent="0.35"/>
    <row r="14" spans="2:16" x14ac:dyDescent="0.3">
      <c r="C14" s="131" t="s">
        <v>15</v>
      </c>
      <c r="D14" s="1140" t="s">
        <v>16</v>
      </c>
      <c r="E14" s="1140"/>
      <c r="F14" s="824" t="s">
        <v>720</v>
      </c>
      <c r="G14" s="807"/>
      <c r="H14" s="131" t="s">
        <v>15</v>
      </c>
      <c r="I14" s="1140" t="s">
        <v>17</v>
      </c>
      <c r="J14" s="1140"/>
      <c r="K14" s="499" t="s">
        <v>720</v>
      </c>
      <c r="O14" s="538"/>
    </row>
    <row r="15" spans="2:16" x14ac:dyDescent="0.3">
      <c r="C15" s="68" t="s">
        <v>722</v>
      </c>
      <c r="D15" s="630" t="s">
        <v>18</v>
      </c>
      <c r="E15" s="104" t="s">
        <v>19</v>
      </c>
      <c r="F15" s="830">
        <f>SUM(K4,-1022.3)</f>
        <v>12874.400000000001</v>
      </c>
      <c r="G15" s="830"/>
      <c r="H15" s="68" t="s">
        <v>565</v>
      </c>
      <c r="J15" s="104" t="s">
        <v>19</v>
      </c>
      <c r="K15" s="830">
        <f>SUM(K4,1926.6)</f>
        <v>15823.300000000001</v>
      </c>
      <c r="L15" s="538"/>
      <c r="M15" s="538"/>
      <c r="O15" s="78"/>
    </row>
    <row r="16" spans="2:16" x14ac:dyDescent="0.3">
      <c r="C16" s="36"/>
      <c r="E16" s="104" t="s">
        <v>20</v>
      </c>
      <c r="F16" s="830">
        <v>12842.1</v>
      </c>
      <c r="G16" s="631"/>
      <c r="H16" s="36"/>
      <c r="J16" s="104" t="s">
        <v>20</v>
      </c>
      <c r="K16" s="830">
        <v>9329.7000000000007</v>
      </c>
      <c r="N16" s="40"/>
      <c r="O16" s="714"/>
    </row>
    <row r="17" spans="3:15" x14ac:dyDescent="0.3">
      <c r="C17" s="689" t="s">
        <v>677</v>
      </c>
      <c r="E17" s="104" t="s">
        <v>21</v>
      </c>
      <c r="F17" s="830">
        <f>F15-F16</f>
        <v>32.300000000001091</v>
      </c>
      <c r="G17" s="830"/>
      <c r="H17" s="36"/>
      <c r="J17" s="104" t="s">
        <v>21</v>
      </c>
      <c r="K17" s="830">
        <f>K15-K16</f>
        <v>6493.6</v>
      </c>
      <c r="L17" s="538"/>
      <c r="M17" s="538"/>
      <c r="N17" s="538"/>
      <c r="O17" s="538"/>
    </row>
    <row r="18" spans="3:15" x14ac:dyDescent="0.3">
      <c r="C18" s="689" t="s">
        <v>678</v>
      </c>
      <c r="E18" s="104" t="s">
        <v>22</v>
      </c>
      <c r="F18" s="825">
        <f>SUM(K5,-875)</f>
        <v>13316</v>
      </c>
      <c r="G18" s="825"/>
      <c r="H18" s="36"/>
      <c r="J18" s="104" t="s">
        <v>22</v>
      </c>
      <c r="K18" s="825">
        <f>$K$5+(20875-12585)</f>
        <v>22481</v>
      </c>
      <c r="L18" s="40"/>
      <c r="M18" s="40"/>
      <c r="O18" s="538"/>
    </row>
    <row r="19" spans="3:15" x14ac:dyDescent="0.3">
      <c r="C19" s="36"/>
      <c r="E19" s="104" t="s">
        <v>23</v>
      </c>
      <c r="F19" s="825">
        <v>13273</v>
      </c>
      <c r="H19" s="36"/>
      <c r="J19" s="104" t="s">
        <v>23</v>
      </c>
      <c r="K19" s="825">
        <v>16704</v>
      </c>
      <c r="N19" s="538"/>
      <c r="O19" s="78"/>
    </row>
    <row r="20" spans="3:15" ht="12.75" customHeight="1" x14ac:dyDescent="0.3">
      <c r="C20" s="36"/>
      <c r="E20" s="104" t="s">
        <v>24</v>
      </c>
      <c r="F20" s="825">
        <f>F18-F19</f>
        <v>43</v>
      </c>
      <c r="G20" s="825"/>
      <c r="H20" s="36"/>
      <c r="J20" s="104" t="s">
        <v>24</v>
      </c>
      <c r="K20" s="825">
        <f>K18-K19</f>
        <v>5777</v>
      </c>
      <c r="L20" s="539"/>
      <c r="M20" s="539"/>
      <c r="O20" s="714"/>
    </row>
    <row r="21" spans="3:15" x14ac:dyDescent="0.3">
      <c r="C21" s="36"/>
      <c r="E21" s="104" t="s">
        <v>25</v>
      </c>
      <c r="F21" s="830">
        <v>3600</v>
      </c>
      <c r="H21" s="36"/>
      <c r="J21" s="104" t="s">
        <v>25</v>
      </c>
      <c r="K21" s="830">
        <v>8000</v>
      </c>
    </row>
    <row r="22" spans="3:15" x14ac:dyDescent="0.3">
      <c r="C22" s="36"/>
      <c r="E22" s="104" t="s">
        <v>26</v>
      </c>
      <c r="F22" s="830">
        <f>F21+F16-F15</f>
        <v>3567.6999999999971</v>
      </c>
      <c r="H22" s="36"/>
      <c r="J22" s="104" t="s">
        <v>26</v>
      </c>
      <c r="K22" s="830">
        <f>K21-K17</f>
        <v>1506.3999999999996</v>
      </c>
    </row>
    <row r="23" spans="3:15" ht="12.9" thickBot="1" x14ac:dyDescent="0.35">
      <c r="C23" s="36"/>
      <c r="E23" s="104" t="s">
        <v>27</v>
      </c>
      <c r="F23" s="830">
        <f>'Inspection Items'!L73</f>
        <v>1767.6999999999989</v>
      </c>
      <c r="H23" s="36"/>
      <c r="J23" s="104" t="s">
        <v>27</v>
      </c>
      <c r="K23" s="830">
        <f>'Inspection Items'!L101</f>
        <v>105</v>
      </c>
      <c r="N23" s="538"/>
      <c r="O23" s="538"/>
    </row>
    <row r="24" spans="3:15" x14ac:dyDescent="0.3">
      <c r="C24" s="1132" t="s">
        <v>723</v>
      </c>
      <c r="D24" s="1132"/>
      <c r="E24" s="1132"/>
      <c r="F24" s="1132"/>
      <c r="H24" s="1132" t="s">
        <v>719</v>
      </c>
      <c r="I24" s="1133"/>
      <c r="J24" s="1133"/>
      <c r="K24" s="1133"/>
      <c r="N24" s="19"/>
    </row>
    <row r="25" spans="3:15" ht="30" customHeight="1" x14ac:dyDescent="0.3">
      <c r="C25" s="1131" t="s">
        <v>724</v>
      </c>
      <c r="D25" s="1131"/>
      <c r="E25" s="1131"/>
      <c r="F25" s="1131"/>
      <c r="H25" s="105"/>
      <c r="I25" s="105"/>
      <c r="J25" s="559"/>
      <c r="K25" s="690"/>
      <c r="N25" s="19"/>
    </row>
    <row r="26" spans="3:15" ht="12.9" thickBot="1" x14ac:dyDescent="0.35">
      <c r="E26" s="691"/>
      <c r="F26" s="692"/>
      <c r="H26" s="105"/>
      <c r="I26" s="105"/>
      <c r="J26" s="559"/>
      <c r="K26" s="690"/>
      <c r="N26" s="19"/>
    </row>
    <row r="27" spans="3:15" x14ac:dyDescent="0.3">
      <c r="C27" s="131" t="s">
        <v>706</v>
      </c>
      <c r="D27" s="813"/>
      <c r="E27" s="814"/>
      <c r="F27" s="815"/>
      <c r="H27" s="131" t="s">
        <v>707</v>
      </c>
      <c r="I27" s="816"/>
      <c r="J27" s="816"/>
      <c r="K27" s="817"/>
      <c r="N27" s="19"/>
    </row>
    <row r="28" spans="3:15" x14ac:dyDescent="0.3">
      <c r="C28" s="68" t="s">
        <v>584</v>
      </c>
      <c r="D28" s="104"/>
      <c r="E28" s="818" t="s">
        <v>19</v>
      </c>
      <c r="F28" s="830">
        <f>SUM(K4,-9728.1)</f>
        <v>4168.6000000000004</v>
      </c>
      <c r="H28" s="68" t="s">
        <v>584</v>
      </c>
      <c r="I28" s="105"/>
      <c r="J28" s="819" t="s">
        <v>19</v>
      </c>
      <c r="K28" s="832" t="s">
        <v>721</v>
      </c>
      <c r="N28" s="19"/>
    </row>
    <row r="29" spans="3:15" ht="12.9" thickBot="1" x14ac:dyDescent="0.35">
      <c r="C29" s="848" t="s">
        <v>729</v>
      </c>
      <c r="D29" s="394"/>
      <c r="E29" s="820" t="s">
        <v>708</v>
      </c>
      <c r="F29" s="849">
        <f>SUM(K4,-13864.4)</f>
        <v>32.300000000001091</v>
      </c>
      <c r="H29" s="826" t="s">
        <v>585</v>
      </c>
      <c r="I29" s="821"/>
      <c r="J29" s="822" t="s">
        <v>21</v>
      </c>
      <c r="K29" s="823">
        <f>SUM(K4,-12743.6)</f>
        <v>1153.1000000000004</v>
      </c>
      <c r="N29" s="19"/>
    </row>
    <row r="30" spans="3:15" x14ac:dyDescent="0.3">
      <c r="C30" s="1129" t="s">
        <v>731</v>
      </c>
      <c r="D30" s="1130"/>
      <c r="E30" s="1130"/>
      <c r="F30" s="1130"/>
      <c r="H30" s="105"/>
      <c r="I30" s="105"/>
      <c r="J30" s="559"/>
      <c r="K30" s="690"/>
      <c r="N30" s="19"/>
    </row>
    <row r="31" spans="3:15" x14ac:dyDescent="0.3">
      <c r="C31" s="1127" t="s">
        <v>730</v>
      </c>
      <c r="D31" s="1128"/>
      <c r="E31" s="1128"/>
      <c r="F31" s="1128"/>
      <c r="H31" s="105"/>
      <c r="I31" s="105"/>
      <c r="J31" s="559"/>
      <c r="K31" s="690"/>
      <c r="N31" s="19"/>
    </row>
    <row r="32" spans="3:15" x14ac:dyDescent="0.3">
      <c r="E32" s="691"/>
      <c r="F32" s="692"/>
      <c r="H32" s="105"/>
      <c r="I32" s="105"/>
      <c r="J32" s="559"/>
      <c r="K32" s="690"/>
      <c r="N32" s="19"/>
    </row>
    <row r="33" spans="2:15" ht="17.600000000000001" x14ac:dyDescent="0.4">
      <c r="B33" s="239" t="s">
        <v>28</v>
      </c>
      <c r="D33" s="104"/>
      <c r="E33" s="538"/>
      <c r="H33" s="105"/>
      <c r="I33" s="105"/>
      <c r="J33" s="105"/>
      <c r="K33" s="105"/>
    </row>
    <row r="34" spans="2:15" x14ac:dyDescent="0.3">
      <c r="B34" t="s">
        <v>29</v>
      </c>
      <c r="D34" s="107"/>
      <c r="E34" s="106"/>
      <c r="J34" s="108"/>
      <c r="L34" s="108"/>
      <c r="M34" s="108"/>
    </row>
    <row r="35" spans="2:15" x14ac:dyDescent="0.3">
      <c r="D35" s="78"/>
      <c r="G35" s="538"/>
      <c r="H35" s="538"/>
      <c r="J35" s="108"/>
      <c r="L35" s="108"/>
      <c r="M35" s="713"/>
      <c r="O35" s="538"/>
    </row>
    <row r="36" spans="2:15" x14ac:dyDescent="0.3">
      <c r="J36" s="108"/>
      <c r="L36" s="108"/>
      <c r="M36" s="108"/>
    </row>
    <row r="37" spans="2:15" x14ac:dyDescent="0.3">
      <c r="J37" s="108"/>
      <c r="L37" s="108"/>
      <c r="M37" s="108"/>
    </row>
  </sheetData>
  <sheetProtection selectLockedCells="1"/>
  <mergeCells count="9">
    <mergeCell ref="C31:F31"/>
    <mergeCell ref="C30:F30"/>
    <mergeCell ref="C25:F25"/>
    <mergeCell ref="H24:K24"/>
    <mergeCell ref="H3:K3"/>
    <mergeCell ref="B3:C4"/>
    <mergeCell ref="D14:E14"/>
    <mergeCell ref="I14:J14"/>
    <mergeCell ref="C24:F24"/>
  </mergeCells>
  <phoneticPr fontId="2" type="noConversion"/>
  <conditionalFormatting sqref="D9:E9 G9 D11:E11 G11">
    <cfRule type="cellIs" dxfId="308" priority="1" stopIfTrue="1" operator="lessThanOrEqual">
      <formula>0</formula>
    </cfRule>
  </conditionalFormatting>
  <printOptions horizontalCentered="1"/>
  <pageMargins left="0.7" right="0.7" top="0.75" bottom="0.75" header="0.3" footer="0.3"/>
  <pageSetup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0373-5601-43A0-8A54-B67662721487}">
  <dimension ref="B2:N15"/>
  <sheetViews>
    <sheetView workbookViewId="0">
      <selection activeCell="C19" sqref="C19"/>
    </sheetView>
  </sheetViews>
  <sheetFormatPr defaultRowHeight="12.45" x14ac:dyDescent="0.3"/>
  <cols>
    <col min="1" max="1" width="2.69140625" customWidth="1"/>
    <col min="2" max="2" width="32.23046875" customWidth="1"/>
    <col min="3" max="3" width="17.3828125" customWidth="1"/>
    <col min="4" max="4" width="15.23046875" customWidth="1"/>
    <col min="5" max="5" width="14.3828125" customWidth="1"/>
    <col min="6" max="7" width="9.69140625" customWidth="1"/>
    <col min="8" max="8" width="2.3828125" customWidth="1"/>
    <col min="9" max="9" width="31.3046875" customWidth="1"/>
    <col min="10" max="10" width="18.23046875" customWidth="1"/>
    <col min="11" max="11" width="16.69140625" customWidth="1"/>
    <col min="12" max="12" width="14.921875" customWidth="1"/>
    <col min="13" max="13" width="10" customWidth="1"/>
  </cols>
  <sheetData>
    <row r="2" spans="2:14" ht="12.9" thickBot="1" x14ac:dyDescent="0.35">
      <c r="B2" s="1273" t="s">
        <v>573</v>
      </c>
      <c r="C2" s="1273"/>
      <c r="D2" s="1273"/>
      <c r="E2" s="1273"/>
      <c r="F2" s="1273"/>
      <c r="G2" s="108"/>
      <c r="I2" s="1273" t="s">
        <v>555</v>
      </c>
      <c r="J2" s="1273"/>
      <c r="K2" s="1273"/>
      <c r="L2" s="1273"/>
      <c r="M2" s="1273"/>
    </row>
    <row r="3" spans="2:14" ht="14.6" thickBot="1" x14ac:dyDescent="0.4">
      <c r="B3" s="452" t="s">
        <v>402</v>
      </c>
      <c r="C3" s="453" t="s">
        <v>403</v>
      </c>
      <c r="D3" s="453" t="s">
        <v>404</v>
      </c>
      <c r="E3" s="453" t="s">
        <v>405</v>
      </c>
      <c r="F3" s="454" t="s">
        <v>406</v>
      </c>
      <c r="G3" s="688" t="s">
        <v>548</v>
      </c>
      <c r="I3" s="452" t="s">
        <v>402</v>
      </c>
      <c r="J3" s="453" t="s">
        <v>403</v>
      </c>
      <c r="K3" s="453" t="s">
        <v>404</v>
      </c>
      <c r="L3" s="453" t="s">
        <v>405</v>
      </c>
      <c r="M3" s="454" t="s">
        <v>406</v>
      </c>
      <c r="N3" s="688" t="s">
        <v>548</v>
      </c>
    </row>
    <row r="4" spans="2:14" ht="14.15" x14ac:dyDescent="0.35">
      <c r="B4" s="455" t="s">
        <v>574</v>
      </c>
      <c r="C4" s="837" t="s">
        <v>561</v>
      </c>
      <c r="D4" s="837" t="s">
        <v>575</v>
      </c>
      <c r="E4" s="838">
        <v>39862</v>
      </c>
      <c r="F4" s="839"/>
      <c r="G4" s="687">
        <v>9909.4</v>
      </c>
      <c r="I4" s="455" t="s">
        <v>558</v>
      </c>
      <c r="J4" s="837" t="s">
        <v>556</v>
      </c>
      <c r="K4" s="837" t="s">
        <v>557</v>
      </c>
      <c r="L4" s="838"/>
      <c r="M4" s="839"/>
      <c r="N4" s="834"/>
    </row>
    <row r="5" spans="2:14" ht="14.15" x14ac:dyDescent="0.35">
      <c r="B5" s="459" t="s">
        <v>579</v>
      </c>
      <c r="C5" s="840" t="s">
        <v>577</v>
      </c>
      <c r="D5" s="840" t="s">
        <v>578</v>
      </c>
      <c r="E5" s="841">
        <v>43131</v>
      </c>
      <c r="F5" s="842">
        <v>12140.2</v>
      </c>
      <c r="G5" s="687"/>
      <c r="I5" s="459" t="s">
        <v>560</v>
      </c>
      <c r="J5" s="840" t="s">
        <v>561</v>
      </c>
      <c r="K5" s="840" t="s">
        <v>562</v>
      </c>
      <c r="L5" s="841">
        <v>36857</v>
      </c>
      <c r="M5" s="842"/>
      <c r="N5" s="843">
        <v>8278.2000000000007</v>
      </c>
    </row>
    <row r="6" spans="2:14" ht="14.15" x14ac:dyDescent="0.35">
      <c r="B6" s="459" t="s">
        <v>580</v>
      </c>
      <c r="C6" s="840"/>
      <c r="D6" s="840">
        <v>5988</v>
      </c>
      <c r="E6" s="841"/>
      <c r="F6" s="842"/>
      <c r="G6" s="687"/>
      <c r="I6" s="459"/>
      <c r="J6" s="460"/>
      <c r="K6" s="460"/>
      <c r="L6" s="461"/>
      <c r="M6" s="462"/>
    </row>
    <row r="7" spans="2:14" ht="14.15" x14ac:dyDescent="0.35">
      <c r="B7" s="459" t="s">
        <v>558</v>
      </c>
      <c r="C7" s="840" t="s">
        <v>581</v>
      </c>
      <c r="D7" s="840" t="s">
        <v>582</v>
      </c>
      <c r="E7" s="840"/>
      <c r="F7" s="842"/>
      <c r="G7" s="687"/>
      <c r="I7" s="459"/>
      <c r="J7" s="460"/>
      <c r="K7" s="460"/>
      <c r="L7" s="460"/>
      <c r="M7" s="462"/>
    </row>
    <row r="8" spans="2:14" ht="14.15" x14ac:dyDescent="0.35">
      <c r="B8" s="459"/>
      <c r="C8" s="460"/>
      <c r="D8" s="460"/>
      <c r="E8" s="460"/>
      <c r="F8" s="462"/>
      <c r="G8" s="687"/>
      <c r="I8" s="459"/>
      <c r="J8" s="460"/>
      <c r="K8" s="460"/>
      <c r="L8" s="460"/>
      <c r="M8" s="462"/>
    </row>
    <row r="9" spans="2:14" ht="14.15" x14ac:dyDescent="0.35">
      <c r="B9" s="459"/>
      <c r="C9" s="460"/>
      <c r="D9" s="460"/>
      <c r="E9" s="460"/>
      <c r="F9" s="462"/>
      <c r="G9" s="687"/>
      <c r="I9" s="459"/>
      <c r="J9" s="460"/>
      <c r="K9" s="460"/>
      <c r="L9" s="460"/>
      <c r="M9" s="462"/>
    </row>
    <row r="10" spans="2:14" ht="14.15" x14ac:dyDescent="0.35">
      <c r="B10" s="459"/>
      <c r="C10" s="460"/>
      <c r="D10" s="460"/>
      <c r="E10" s="460"/>
      <c r="F10" s="462"/>
      <c r="G10" s="687"/>
      <c r="I10" s="459"/>
      <c r="J10" s="460"/>
      <c r="K10" s="460"/>
      <c r="L10" s="460"/>
      <c r="M10" s="462"/>
    </row>
    <row r="11" spans="2:14" ht="14.15" x14ac:dyDescent="0.35">
      <c r="B11" s="459"/>
      <c r="C11" s="460"/>
      <c r="D11" s="460"/>
      <c r="E11" s="460"/>
      <c r="F11" s="462"/>
      <c r="G11" s="687"/>
      <c r="I11" s="459"/>
      <c r="J11" s="460"/>
      <c r="K11" s="460"/>
      <c r="L11" s="460"/>
      <c r="M11" s="462"/>
    </row>
    <row r="12" spans="2:14" ht="14.15" x14ac:dyDescent="0.35">
      <c r="B12" s="459"/>
      <c r="C12" s="460"/>
      <c r="D12" s="460"/>
      <c r="E12" s="460"/>
      <c r="F12" s="462"/>
      <c r="G12" s="687"/>
      <c r="I12" s="459"/>
      <c r="J12" s="460"/>
      <c r="K12" s="460"/>
      <c r="L12" s="460"/>
      <c r="M12" s="462"/>
    </row>
    <row r="13" spans="2:14" ht="14.15" x14ac:dyDescent="0.35">
      <c r="B13" s="459"/>
      <c r="C13" s="460"/>
      <c r="D13" s="460"/>
      <c r="E13" s="460"/>
      <c r="F13" s="462"/>
      <c r="G13" s="687"/>
      <c r="I13" s="459"/>
      <c r="J13" s="460"/>
      <c r="K13" s="460"/>
      <c r="L13" s="460"/>
      <c r="M13" s="462"/>
    </row>
    <row r="14" spans="2:14" ht="14.15" x14ac:dyDescent="0.35">
      <c r="B14" s="459"/>
      <c r="C14" s="460"/>
      <c r="D14" s="460"/>
      <c r="E14" s="460"/>
      <c r="F14" s="462"/>
      <c r="G14" s="687"/>
      <c r="I14" s="459"/>
      <c r="J14" s="460"/>
      <c r="K14" s="460"/>
      <c r="L14" s="460"/>
      <c r="M14" s="462"/>
    </row>
    <row r="15" spans="2:14" ht="12.9" thickBot="1" x14ac:dyDescent="0.35">
      <c r="B15" s="102"/>
      <c r="C15" s="46"/>
      <c r="D15" s="46"/>
      <c r="E15" s="46"/>
      <c r="F15" s="368"/>
      <c r="I15" s="102"/>
      <c r="J15" s="46"/>
      <c r="K15" s="46"/>
      <c r="L15" s="46"/>
      <c r="M15" s="368"/>
    </row>
  </sheetData>
  <mergeCells count="2">
    <mergeCell ref="B2:F2"/>
    <mergeCell ref="I2:M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1AF1-FD91-4453-8D46-B16B78CB5009}">
  <dimension ref="B1:I14"/>
  <sheetViews>
    <sheetView workbookViewId="0">
      <selection activeCell="E26" sqref="E26"/>
    </sheetView>
  </sheetViews>
  <sheetFormatPr defaultRowHeight="12.45" x14ac:dyDescent="0.3"/>
  <cols>
    <col min="1" max="1" width="2.3828125" customWidth="1"/>
    <col min="2" max="2" width="14.15234375" customWidth="1"/>
    <col min="4" max="4" width="12.3828125" customWidth="1"/>
    <col min="5" max="5" width="15.765625" customWidth="1"/>
    <col min="6" max="6" width="9.3828125" customWidth="1"/>
    <col min="7" max="7" width="14.69140625" customWidth="1"/>
    <col min="8" max="8" width="16.3828125" customWidth="1"/>
    <col min="9" max="9" width="13.23046875" customWidth="1"/>
  </cols>
  <sheetData>
    <row r="1" spans="2:9" ht="12.9" thickBot="1" x14ac:dyDescent="0.35"/>
    <row r="2" spans="2:9" x14ac:dyDescent="0.3">
      <c r="B2" s="1274" t="s">
        <v>415</v>
      </c>
      <c r="C2" s="1275"/>
      <c r="D2" s="1275"/>
      <c r="E2" s="1275"/>
      <c r="F2" s="1275"/>
      <c r="G2" s="1275"/>
      <c r="H2" s="1275"/>
      <c r="I2" s="1276"/>
    </row>
    <row r="3" spans="2:9" x14ac:dyDescent="0.3">
      <c r="B3" s="596"/>
      <c r="C3" s="597" t="s">
        <v>416</v>
      </c>
      <c r="D3" s="597" t="s">
        <v>417</v>
      </c>
      <c r="E3" s="597" t="s">
        <v>418</v>
      </c>
      <c r="F3" s="597" t="s">
        <v>419</v>
      </c>
      <c r="G3" s="597" t="s">
        <v>36</v>
      </c>
      <c r="H3" s="597" t="s">
        <v>420</v>
      </c>
      <c r="I3" s="598" t="s">
        <v>404</v>
      </c>
    </row>
    <row r="4" spans="2:9" x14ac:dyDescent="0.3">
      <c r="B4" s="599" t="s">
        <v>421</v>
      </c>
      <c r="C4" s="251">
        <v>5</v>
      </c>
      <c r="D4" s="486" t="s">
        <v>422</v>
      </c>
      <c r="E4" s="463"/>
      <c r="F4" s="464">
        <v>1</v>
      </c>
      <c r="G4" s="600">
        <f>C4-F4</f>
        <v>4</v>
      </c>
      <c r="H4" s="562"/>
      <c r="I4" s="601"/>
    </row>
    <row r="5" spans="2:9" x14ac:dyDescent="0.3">
      <c r="B5" s="599" t="s">
        <v>423</v>
      </c>
      <c r="C5" s="251">
        <v>5</v>
      </c>
      <c r="D5" s="486" t="s">
        <v>424</v>
      </c>
      <c r="E5" s="463"/>
      <c r="F5" s="464">
        <v>2</v>
      </c>
      <c r="G5" s="600">
        <f>C5-F5</f>
        <v>3</v>
      </c>
      <c r="H5" s="562"/>
      <c r="I5" s="325"/>
    </row>
    <row r="6" spans="2:9" x14ac:dyDescent="0.3">
      <c r="B6" s="599" t="s">
        <v>425</v>
      </c>
      <c r="C6" s="251">
        <v>5</v>
      </c>
      <c r="D6" s="486" t="s">
        <v>424</v>
      </c>
      <c r="E6" s="463"/>
      <c r="F6" s="464">
        <v>2</v>
      </c>
      <c r="G6" s="600">
        <f>C6-F6</f>
        <v>3</v>
      </c>
      <c r="H6" s="562"/>
      <c r="I6" s="325"/>
    </row>
    <row r="7" spans="2:9" ht="12.9" thickBot="1" x14ac:dyDescent="0.35">
      <c r="B7" s="602" t="s">
        <v>426</v>
      </c>
      <c r="C7" s="249">
        <v>5</v>
      </c>
      <c r="D7" s="526" t="s">
        <v>424</v>
      </c>
      <c r="E7" s="465"/>
      <c r="F7" s="466">
        <v>2</v>
      </c>
      <c r="G7" s="603">
        <f>C7-F7</f>
        <v>3</v>
      </c>
      <c r="H7" s="604"/>
      <c r="I7" s="467"/>
    </row>
    <row r="8" spans="2:9" ht="12.9" thickBot="1" x14ac:dyDescent="0.35"/>
    <row r="9" spans="2:9" x14ac:dyDescent="0.3">
      <c r="B9" s="468" t="s">
        <v>427</v>
      </c>
      <c r="C9" s="469"/>
      <c r="D9" s="469"/>
      <c r="E9" s="469"/>
      <c r="F9" s="469"/>
      <c r="G9" s="469"/>
      <c r="H9" s="470"/>
    </row>
    <row r="10" spans="2:9" x14ac:dyDescent="0.3">
      <c r="B10" s="596"/>
      <c r="C10" s="597" t="s">
        <v>416</v>
      </c>
      <c r="D10" s="597" t="s">
        <v>417</v>
      </c>
      <c r="E10" s="597" t="s">
        <v>418</v>
      </c>
      <c r="F10" s="597" t="s">
        <v>406</v>
      </c>
      <c r="G10" s="597" t="s">
        <v>420</v>
      </c>
      <c r="H10" s="598" t="s">
        <v>404</v>
      </c>
    </row>
    <row r="11" spans="2:9" x14ac:dyDescent="0.3">
      <c r="B11" s="599" t="s">
        <v>428</v>
      </c>
      <c r="C11" s="251">
        <v>5</v>
      </c>
      <c r="D11" s="486" t="s">
        <v>422</v>
      </c>
      <c r="E11" s="463">
        <v>43341</v>
      </c>
      <c r="F11" s="471">
        <v>12161.4</v>
      </c>
      <c r="G11" s="562" t="s">
        <v>429</v>
      </c>
      <c r="H11" s="601" t="s">
        <v>430</v>
      </c>
    </row>
    <row r="12" spans="2:9" x14ac:dyDescent="0.3">
      <c r="B12" s="599" t="s">
        <v>431</v>
      </c>
      <c r="C12" s="251">
        <v>5</v>
      </c>
      <c r="D12" s="486" t="s">
        <v>424</v>
      </c>
      <c r="E12" s="463">
        <v>43341</v>
      </c>
      <c r="F12" s="471">
        <v>12161.4</v>
      </c>
      <c r="G12" s="562" t="s">
        <v>429</v>
      </c>
      <c r="H12" s="325" t="s">
        <v>432</v>
      </c>
    </row>
    <row r="13" spans="2:9" x14ac:dyDescent="0.3">
      <c r="B13" s="599" t="s">
        <v>433</v>
      </c>
      <c r="C13" s="251">
        <v>5</v>
      </c>
      <c r="D13" s="486" t="s">
        <v>424</v>
      </c>
      <c r="E13" s="463">
        <v>43341</v>
      </c>
      <c r="F13" s="471">
        <v>12161.4</v>
      </c>
      <c r="G13" s="562" t="s">
        <v>429</v>
      </c>
      <c r="H13" s="325">
        <v>1080</v>
      </c>
    </row>
    <row r="14" spans="2:9" ht="12.9" thickBot="1" x14ac:dyDescent="0.35">
      <c r="B14" s="602" t="s">
        <v>434</v>
      </c>
      <c r="C14" s="249">
        <v>5</v>
      </c>
      <c r="D14" s="526" t="s">
        <v>424</v>
      </c>
      <c r="E14" s="465">
        <v>43341</v>
      </c>
      <c r="F14" s="153">
        <v>12161.4</v>
      </c>
      <c r="G14" s="604" t="s">
        <v>429</v>
      </c>
      <c r="H14" s="467" t="s">
        <v>435</v>
      </c>
    </row>
  </sheetData>
  <mergeCells count="1">
    <mergeCell ref="B2:I2"/>
  </mergeCells>
  <conditionalFormatting sqref="G4:G7">
    <cfRule type="cellIs" dxfId="116" priority="7" operator="greaterThan">
      <formula>1</formula>
    </cfRule>
    <cfRule type="cellIs" dxfId="115" priority="8" operator="lessThan">
      <formula>1</formula>
    </cfRule>
    <cfRule type="cellIs" dxfId="114" priority="9" operator="between">
      <formula>0</formula>
      <formula>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203"/>
  <sheetViews>
    <sheetView view="pageBreakPreview" zoomScaleNormal="100" zoomScaleSheetLayoutView="100" workbookViewId="0">
      <pane xSplit="4" ySplit="7" topLeftCell="E8" activePane="bottomRight" state="frozen"/>
      <selection activeCell="J18" sqref="J18"/>
      <selection pane="topRight" activeCell="J18" sqref="J18"/>
      <selection pane="bottomLeft" activeCell="J18" sqref="J18"/>
      <selection pane="bottomRight" activeCell="K134" sqref="K134"/>
    </sheetView>
  </sheetViews>
  <sheetFormatPr defaultRowHeight="12.45" x14ac:dyDescent="0.3"/>
  <cols>
    <col min="1" max="1" width="2.921875" customWidth="1"/>
    <col min="2" max="2" width="4.07421875" customWidth="1"/>
    <col min="3" max="3" width="57.07421875" customWidth="1"/>
    <col min="4" max="4" width="1.69140625" customWidth="1"/>
    <col min="5" max="5" width="7.61328125" customWidth="1"/>
    <col min="6" max="6" width="6.3828125" customWidth="1"/>
    <col min="7" max="7" width="7" customWidth="1"/>
    <col min="8" max="8" width="10.61328125" customWidth="1"/>
    <col min="9" max="9" width="1.69140625" customWidth="1"/>
    <col min="10" max="10" width="5.3046875" customWidth="1"/>
    <col min="11" max="11" width="10.61328125" customWidth="1"/>
    <col min="12" max="12" width="10.61328125" style="40" customWidth="1"/>
    <col min="13" max="13" width="8.765625" style="40" customWidth="1"/>
    <col min="14" max="14" width="8.23046875" style="40" customWidth="1"/>
    <col min="15" max="15" width="48.3828125" customWidth="1"/>
    <col min="16" max="16" width="11.07421875" style="41" customWidth="1"/>
    <col min="17" max="17" width="9.15234375" style="41" bestFit="1"/>
  </cols>
  <sheetData>
    <row r="1" spans="2:18" x14ac:dyDescent="0.3">
      <c r="B1" s="27" t="s">
        <v>30</v>
      </c>
      <c r="C1" s="28"/>
      <c r="D1" s="29"/>
      <c r="E1" s="30" t="s">
        <v>2</v>
      </c>
      <c r="F1" s="31" t="s">
        <v>31</v>
      </c>
      <c r="G1" s="1"/>
      <c r="H1" s="546" t="s">
        <v>523</v>
      </c>
      <c r="I1" s="29"/>
      <c r="J1" s="78"/>
      <c r="K1" s="30" t="s">
        <v>3</v>
      </c>
      <c r="L1" s="32"/>
      <c r="M1" s="32"/>
      <c r="N1" s="12">
        <f>'Aircraft Info'!K4</f>
        <v>13896.7</v>
      </c>
      <c r="O1" s="33"/>
      <c r="P1" s="34"/>
      <c r="Q1" s="35"/>
    </row>
    <row r="2" spans="2:18" x14ac:dyDescent="0.3">
      <c r="B2" s="36" t="str">
        <f>'Aircraft Info'!B5</f>
        <v>King Air B200C</v>
      </c>
      <c r="C2" s="547" t="s">
        <v>564</v>
      </c>
      <c r="D2" s="37"/>
      <c r="E2" s="38" t="s">
        <v>5</v>
      </c>
      <c r="F2" s="39"/>
      <c r="H2" s="238">
        <v>1982</v>
      </c>
      <c r="I2" s="37"/>
      <c r="K2" s="38" t="s">
        <v>6</v>
      </c>
      <c r="N2" s="13">
        <f>'Aircraft Info'!K5</f>
        <v>14191</v>
      </c>
      <c r="O2" s="78"/>
      <c r="Q2" s="42"/>
    </row>
    <row r="3" spans="2:18" ht="12.9" thickBot="1" x14ac:dyDescent="0.35">
      <c r="B3" s="36" t="s">
        <v>7</v>
      </c>
      <c r="C3" s="43" t="str">
        <f>'Aircraft Info'!C6</f>
        <v>BB-977</v>
      </c>
      <c r="D3" s="37"/>
      <c r="E3" s="44" t="s">
        <v>8</v>
      </c>
      <c r="F3" s="45"/>
      <c r="G3" s="46"/>
      <c r="H3" s="47" t="str">
        <f>'Aircraft Info'!G6</f>
        <v>3-25-2024</v>
      </c>
      <c r="I3" s="37"/>
      <c r="K3" s="38"/>
      <c r="N3" s="14"/>
      <c r="Q3" s="42"/>
    </row>
    <row r="4" spans="2:18" s="55" customFormat="1" ht="27" customHeight="1" thickTop="1" x14ac:dyDescent="0.3">
      <c r="B4" s="48"/>
      <c r="C4" s="541" t="str">
        <f>'Aircraft Info'!B33</f>
        <v>Revision No. 1.1</v>
      </c>
      <c r="D4" s="49"/>
      <c r="E4" s="1143" t="s">
        <v>32</v>
      </c>
      <c r="F4" s="1143"/>
      <c r="G4" s="1143"/>
      <c r="H4" s="541" t="s">
        <v>33</v>
      </c>
      <c r="I4" s="49"/>
      <c r="J4" s="1147" t="s">
        <v>803</v>
      </c>
      <c r="K4" s="141" t="s">
        <v>35</v>
      </c>
      <c r="L4" s="1144" t="s">
        <v>36</v>
      </c>
      <c r="M4" s="1145"/>
      <c r="N4" s="1146"/>
      <c r="O4" s="51" t="s">
        <v>37</v>
      </c>
      <c r="P4" s="52"/>
      <c r="Q4" s="53"/>
    </row>
    <row r="5" spans="2:18" s="55" customFormat="1" ht="27" customHeight="1" thickBot="1" x14ac:dyDescent="0.35">
      <c r="B5" s="93"/>
      <c r="C5" s="60" t="s">
        <v>38</v>
      </c>
      <c r="D5" s="57"/>
      <c r="E5" s="58" t="s">
        <v>39</v>
      </c>
      <c r="F5" s="58" t="s">
        <v>40</v>
      </c>
      <c r="G5" s="58" t="s">
        <v>41</v>
      </c>
      <c r="H5" s="58" t="s">
        <v>42</v>
      </c>
      <c r="I5" s="57"/>
      <c r="J5" s="1148"/>
      <c r="K5" s="142" t="s">
        <v>42</v>
      </c>
      <c r="L5" s="158" t="s">
        <v>43</v>
      </c>
      <c r="M5" s="94" t="s">
        <v>44</v>
      </c>
      <c r="N5" s="95" t="s">
        <v>45</v>
      </c>
      <c r="O5" s="121"/>
      <c r="P5" s="58" t="s">
        <v>46</v>
      </c>
      <c r="Q5" s="97" t="s">
        <v>47</v>
      </c>
    </row>
    <row r="6" spans="2:18" s="55" customFormat="1" ht="12.75" customHeight="1" x14ac:dyDescent="0.3">
      <c r="B6" s="98"/>
      <c r="C6" s="541"/>
      <c r="D6" s="124"/>
      <c r="E6" s="125"/>
      <c r="F6" s="125"/>
      <c r="G6" s="125"/>
      <c r="H6" s="125"/>
      <c r="I6" s="124"/>
      <c r="J6" s="56"/>
      <c r="K6" s="143"/>
      <c r="L6" s="159">
        <v>30</v>
      </c>
      <c r="M6" s="126">
        <v>30</v>
      </c>
      <c r="N6" s="127">
        <v>20</v>
      </c>
      <c r="O6" s="154" t="s">
        <v>48</v>
      </c>
      <c r="P6" s="425"/>
      <c r="Q6" s="426"/>
    </row>
    <row r="7" spans="2:18" s="55" customFormat="1" ht="15.75" customHeight="1" thickBot="1" x14ac:dyDescent="0.35">
      <c r="B7" s="166"/>
      <c r="C7" s="128"/>
      <c r="D7" s="100"/>
      <c r="E7" s="87"/>
      <c r="F7" s="59"/>
      <c r="G7" s="87"/>
      <c r="H7" s="87"/>
      <c r="I7" s="57"/>
      <c r="J7" s="228"/>
      <c r="K7" s="167"/>
      <c r="L7" s="548">
        <f>MIN(L9:L62, L120:L204)</f>
        <v>46.899999999999636</v>
      </c>
      <c r="M7" s="549">
        <f>MIN(M9:M62, M120:M204)</f>
        <v>10</v>
      </c>
      <c r="N7" s="550">
        <f>MIN(N9:N204)</f>
        <v>65</v>
      </c>
      <c r="O7" s="168"/>
      <c r="P7" s="427"/>
      <c r="Q7" s="428"/>
    </row>
    <row r="8" spans="2:18" s="55" customFormat="1" ht="19.2" customHeight="1" x14ac:dyDescent="0.3">
      <c r="B8" s="62" t="s">
        <v>49</v>
      </c>
      <c r="C8" s="61"/>
      <c r="D8" s="224"/>
      <c r="E8" s="63"/>
      <c r="F8" s="292"/>
      <c r="G8" s="63"/>
      <c r="H8" s="63"/>
      <c r="I8" s="134"/>
      <c r="J8" s="192"/>
      <c r="K8" s="145"/>
      <c r="L8" s="160"/>
      <c r="M8" s="64"/>
      <c r="N8" s="302"/>
      <c r="O8" s="628"/>
      <c r="P8" s="429"/>
      <c r="Q8" s="430"/>
    </row>
    <row r="9" spans="2:18" s="55" customFormat="1" ht="14.5" customHeight="1" x14ac:dyDescent="0.3">
      <c r="B9" s="278"/>
      <c r="C9" s="61" t="s">
        <v>50</v>
      </c>
      <c r="D9" s="224"/>
      <c r="E9" s="256">
        <v>200</v>
      </c>
      <c r="F9" s="293"/>
      <c r="G9" s="256" t="s">
        <v>9</v>
      </c>
      <c r="H9" s="766">
        <v>13785.9</v>
      </c>
      <c r="I9" s="210"/>
      <c r="J9" s="319">
        <v>20</v>
      </c>
      <c r="K9" s="767"/>
      <c r="L9" s="273"/>
      <c r="M9" s="303"/>
      <c r="N9" s="302"/>
      <c r="O9" s="629" t="s">
        <v>51</v>
      </c>
      <c r="P9" s="431"/>
      <c r="Q9" s="432"/>
      <c r="R9" s="551"/>
    </row>
    <row r="10" spans="2:18" s="55" customFormat="1" ht="15.75" customHeight="1" x14ac:dyDescent="0.3">
      <c r="B10" s="278"/>
      <c r="C10" s="61"/>
      <c r="D10" s="224"/>
      <c r="E10" s="256">
        <v>24</v>
      </c>
      <c r="F10" s="293">
        <v>730</v>
      </c>
      <c r="G10" s="256" t="s">
        <v>52</v>
      </c>
      <c r="H10" s="715">
        <v>45247</v>
      </c>
      <c r="I10" s="210"/>
      <c r="J10" s="319"/>
      <c r="K10" s="279"/>
      <c r="L10" s="304"/>
      <c r="M10" s="207"/>
      <c r="N10" s="302"/>
      <c r="O10" s="629"/>
      <c r="P10" s="431"/>
      <c r="Q10" s="432"/>
    </row>
    <row r="11" spans="2:18" s="55" customFormat="1" ht="15.75" customHeight="1" x14ac:dyDescent="0.3">
      <c r="B11" s="278"/>
      <c r="C11" s="61" t="s">
        <v>53</v>
      </c>
      <c r="D11" s="224"/>
      <c r="E11" s="256">
        <v>400</v>
      </c>
      <c r="F11" s="293"/>
      <c r="G11" s="256" t="s">
        <v>9</v>
      </c>
      <c r="H11" s="766">
        <v>13601.7</v>
      </c>
      <c r="I11" s="210"/>
      <c r="J11" s="319">
        <v>20</v>
      </c>
      <c r="K11" s="767">
        <f>H9+E9</f>
        <v>13985.9</v>
      </c>
      <c r="L11" s="248">
        <f>IF(H11&gt;K11-200,9999,K11-$N$1)</f>
        <v>89.199999999998909</v>
      </c>
      <c r="M11" s="303"/>
      <c r="N11" s="302"/>
      <c r="O11" s="629" t="s">
        <v>54</v>
      </c>
      <c r="P11" s="641"/>
      <c r="Q11" s="432"/>
      <c r="R11" s="280"/>
    </row>
    <row r="12" spans="2:18" s="55" customFormat="1" ht="15.75" customHeight="1" x14ac:dyDescent="0.3">
      <c r="B12" s="67"/>
      <c r="C12" s="61"/>
      <c r="D12" s="224"/>
      <c r="E12" s="256">
        <v>24</v>
      </c>
      <c r="F12" s="293">
        <v>730</v>
      </c>
      <c r="G12" s="256" t="s">
        <v>52</v>
      </c>
      <c r="H12" s="715">
        <v>45140</v>
      </c>
      <c r="I12" s="210"/>
      <c r="J12" s="319"/>
      <c r="K12" s="893">
        <f>$H$10+365</f>
        <v>45612</v>
      </c>
      <c r="L12" s="304"/>
      <c r="M12" s="246">
        <f>DAYS360($H$3,K12)</f>
        <v>231</v>
      </c>
      <c r="N12" s="302"/>
      <c r="O12" s="640"/>
      <c r="P12" s="431"/>
      <c r="Q12" s="432"/>
    </row>
    <row r="13" spans="2:18" s="55" customFormat="1" ht="15" customHeight="1" x14ac:dyDescent="0.3">
      <c r="B13" s="278"/>
      <c r="C13" s="61" t="s">
        <v>55</v>
      </c>
      <c r="D13" s="224"/>
      <c r="E13" s="256">
        <v>600</v>
      </c>
      <c r="F13" s="293"/>
      <c r="G13" s="256" t="s">
        <v>9</v>
      </c>
      <c r="H13" s="766">
        <v>13601.7</v>
      </c>
      <c r="I13" s="210"/>
      <c r="J13" s="319">
        <v>20</v>
      </c>
      <c r="K13" s="767"/>
      <c r="L13" s="273"/>
      <c r="M13" s="303"/>
      <c r="N13" s="302"/>
      <c r="O13" s="629" t="s">
        <v>56</v>
      </c>
      <c r="P13" s="641"/>
      <c r="Q13" s="432"/>
    </row>
    <row r="14" spans="2:18" s="55" customFormat="1" ht="15" customHeight="1" x14ac:dyDescent="0.3">
      <c r="B14" s="278"/>
      <c r="C14" s="61"/>
      <c r="D14" s="224"/>
      <c r="E14" s="256">
        <v>24</v>
      </c>
      <c r="F14" s="293">
        <v>730</v>
      </c>
      <c r="G14" s="256" t="s">
        <v>52</v>
      </c>
      <c r="H14" s="715">
        <v>45140</v>
      </c>
      <c r="I14" s="210"/>
      <c r="J14" s="319"/>
      <c r="K14" s="279"/>
      <c r="L14" s="304"/>
      <c r="M14" s="207"/>
      <c r="N14" s="302"/>
      <c r="O14" s="629"/>
      <c r="Q14" s="432"/>
    </row>
    <row r="15" spans="2:18" s="55" customFormat="1" ht="15" customHeight="1" x14ac:dyDescent="0.3">
      <c r="B15" s="278"/>
      <c r="C15" s="61" t="s">
        <v>57</v>
      </c>
      <c r="D15" s="224"/>
      <c r="E15" s="256">
        <v>800</v>
      </c>
      <c r="F15" s="293"/>
      <c r="G15" s="256" t="s">
        <v>9</v>
      </c>
      <c r="H15" s="766">
        <v>13601.7</v>
      </c>
      <c r="I15" s="210"/>
      <c r="J15" s="319">
        <v>20</v>
      </c>
      <c r="K15" s="767"/>
      <c r="L15" s="273"/>
      <c r="M15" s="303"/>
      <c r="N15" s="302"/>
      <c r="O15" s="629" t="s">
        <v>58</v>
      </c>
      <c r="P15" s="431"/>
      <c r="Q15" s="432"/>
    </row>
    <row r="16" spans="2:18" s="55" customFormat="1" ht="16.95" customHeight="1" x14ac:dyDescent="0.3">
      <c r="B16" s="67"/>
      <c r="C16" s="61"/>
      <c r="D16" s="224"/>
      <c r="E16" s="256">
        <v>24</v>
      </c>
      <c r="F16" s="293">
        <v>730</v>
      </c>
      <c r="G16" s="256" t="s">
        <v>52</v>
      </c>
      <c r="H16" s="768">
        <v>45140</v>
      </c>
      <c r="I16" s="210"/>
      <c r="J16" s="187"/>
      <c r="K16" s="893">
        <f>$H$16+$F$16</f>
        <v>45870</v>
      </c>
      <c r="L16" s="304"/>
      <c r="M16" s="246">
        <f>DAYS360($H$3,K16)</f>
        <v>486</v>
      </c>
      <c r="N16" s="302"/>
      <c r="O16" s="629"/>
      <c r="P16" s="431"/>
      <c r="Q16" s="432"/>
    </row>
    <row r="17" spans="2:18" s="55" customFormat="1" ht="11.25" customHeight="1" thickBot="1" x14ac:dyDescent="0.35">
      <c r="B17" s="99"/>
      <c r="C17" s="128"/>
      <c r="D17" s="132"/>
      <c r="E17" s="129"/>
      <c r="F17" s="202"/>
      <c r="G17" s="129"/>
      <c r="H17" s="669"/>
      <c r="I17" s="132"/>
      <c r="J17" s="189"/>
      <c r="K17" s="146"/>
      <c r="L17" s="305"/>
      <c r="M17" s="276"/>
      <c r="N17" s="302"/>
      <c r="O17" s="397"/>
      <c r="P17" s="427"/>
      <c r="Q17" s="428"/>
    </row>
    <row r="18" spans="2:18" x14ac:dyDescent="0.3">
      <c r="B18" s="131" t="s">
        <v>59</v>
      </c>
      <c r="C18" s="69"/>
      <c r="D18" s="224"/>
      <c r="E18" s="69"/>
      <c r="F18" s="203"/>
      <c r="G18" s="116"/>
      <c r="H18" s="116"/>
      <c r="I18" s="224"/>
      <c r="J18" s="188"/>
      <c r="K18" s="147"/>
      <c r="L18" s="306"/>
      <c r="M18" s="231"/>
      <c r="N18" s="230"/>
      <c r="O18" s="398"/>
      <c r="P18" s="391"/>
      <c r="Q18" s="392"/>
      <c r="R18" s="108"/>
    </row>
    <row r="19" spans="2:18" s="55" customFormat="1" ht="15.75" customHeight="1" x14ac:dyDescent="0.3">
      <c r="B19" s="67"/>
      <c r="C19" s="61" t="s">
        <v>60</v>
      </c>
      <c r="D19" s="224"/>
      <c r="E19" s="256">
        <v>200</v>
      </c>
      <c r="F19" s="293"/>
      <c r="G19" s="256" t="s">
        <v>9</v>
      </c>
      <c r="H19" s="497">
        <v>13785.9</v>
      </c>
      <c r="I19" s="210"/>
      <c r="J19" s="188">
        <v>20</v>
      </c>
      <c r="K19" s="252">
        <f>H19+E19</f>
        <v>13985.9</v>
      </c>
      <c r="L19" s="273">
        <f t="shared" ref="L19" si="0">K19-$N$1</f>
        <v>89.199999999998909</v>
      </c>
      <c r="M19" s="277"/>
      <c r="N19" s="307"/>
      <c r="O19" s="399" t="s">
        <v>61</v>
      </c>
      <c r="P19" s="639"/>
      <c r="Q19" s="432"/>
    </row>
    <row r="20" spans="2:18" s="55" customFormat="1" ht="16.95" customHeight="1" x14ac:dyDescent="0.3">
      <c r="B20" s="67"/>
      <c r="C20" s="61" t="s">
        <v>62</v>
      </c>
      <c r="D20" s="224"/>
      <c r="E20" s="256">
        <v>400</v>
      </c>
      <c r="F20" s="293"/>
      <c r="G20" s="256" t="s">
        <v>9</v>
      </c>
      <c r="H20" s="497">
        <v>13785.9</v>
      </c>
      <c r="I20" s="210"/>
      <c r="J20" s="188">
        <v>40</v>
      </c>
      <c r="K20" s="252">
        <f>H20+E20</f>
        <v>14185.9</v>
      </c>
      <c r="L20" s="273">
        <f>K20-$N$1</f>
        <v>289.19999999999891</v>
      </c>
      <c r="M20" s="277"/>
      <c r="N20" s="307"/>
      <c r="O20" s="399" t="s">
        <v>61</v>
      </c>
      <c r="P20" s="639"/>
      <c r="Q20" s="432"/>
    </row>
    <row r="21" spans="2:18" s="55" customFormat="1" ht="15.75" customHeight="1" x14ac:dyDescent="0.3">
      <c r="B21" s="67"/>
      <c r="C21" s="473" t="s">
        <v>63</v>
      </c>
      <c r="D21" s="224"/>
      <c r="E21" s="256">
        <v>800</v>
      </c>
      <c r="F21" s="293"/>
      <c r="G21" s="256" t="s">
        <v>9</v>
      </c>
      <c r="H21" s="497">
        <v>13366</v>
      </c>
      <c r="I21" s="210"/>
      <c r="J21" s="188">
        <v>80</v>
      </c>
      <c r="K21" s="252">
        <f>H21+E21</f>
        <v>14166</v>
      </c>
      <c r="L21" s="273">
        <f>K21-$N$1</f>
        <v>269.29999999999927</v>
      </c>
      <c r="M21" s="277"/>
      <c r="N21" s="307"/>
      <c r="O21" s="399" t="s">
        <v>61</v>
      </c>
      <c r="P21" s="431"/>
      <c r="Q21" s="432"/>
    </row>
    <row r="22" spans="2:18" s="55" customFormat="1" ht="16.95" customHeight="1" x14ac:dyDescent="0.3">
      <c r="B22" s="67"/>
      <c r="C22" s="169" t="s">
        <v>693</v>
      </c>
      <c r="D22" s="224"/>
      <c r="E22" s="256">
        <v>800</v>
      </c>
      <c r="F22" s="293"/>
      <c r="G22" s="256" t="s">
        <v>9</v>
      </c>
      <c r="H22" s="497"/>
      <c r="I22" s="210"/>
      <c r="J22" s="188"/>
      <c r="K22" s="252"/>
      <c r="L22" s="277"/>
      <c r="M22" s="277"/>
      <c r="N22" s="307"/>
      <c r="O22" s="399" t="s">
        <v>695</v>
      </c>
      <c r="P22" s="431"/>
      <c r="Q22" s="432"/>
    </row>
    <row r="23" spans="2:18" s="55" customFormat="1" ht="14.25" customHeight="1" x14ac:dyDescent="0.3">
      <c r="B23" s="67"/>
      <c r="C23" s="61" t="s">
        <v>694</v>
      </c>
      <c r="D23" s="224"/>
      <c r="E23" s="256">
        <v>24</v>
      </c>
      <c r="F23" s="293"/>
      <c r="G23" s="256" t="s">
        <v>52</v>
      </c>
      <c r="H23" s="715"/>
      <c r="I23" s="210"/>
      <c r="J23" s="188"/>
      <c r="K23" s="281"/>
      <c r="L23" s="304"/>
      <c r="M23" s="277"/>
      <c r="N23" s="803"/>
      <c r="O23" s="399" t="s">
        <v>695</v>
      </c>
      <c r="P23" s="431"/>
      <c r="Q23" s="432"/>
    </row>
    <row r="24" spans="2:18" s="55" customFormat="1" ht="26.6" customHeight="1" x14ac:dyDescent="0.3">
      <c r="B24" s="67"/>
      <c r="C24" s="61" t="s">
        <v>64</v>
      </c>
      <c r="D24" s="224"/>
      <c r="E24" s="540">
        <v>1200</v>
      </c>
      <c r="F24" s="778"/>
      <c r="G24" s="540" t="s">
        <v>9</v>
      </c>
      <c r="H24" s="779">
        <v>12743.6</v>
      </c>
      <c r="I24" s="210"/>
      <c r="J24" s="188">
        <v>120</v>
      </c>
      <c r="K24" s="780">
        <f>H24+E24</f>
        <v>13943.6</v>
      </c>
      <c r="L24" s="781">
        <f>K24-$N$1</f>
        <v>46.899999999999636</v>
      </c>
      <c r="M24" s="782"/>
      <c r="N24" s="783"/>
      <c r="O24" s="399" t="s">
        <v>690</v>
      </c>
      <c r="P24" s="431"/>
      <c r="Q24" s="432"/>
    </row>
    <row r="25" spans="2:18" s="55" customFormat="1" ht="11.25" customHeight="1" thickBot="1" x14ac:dyDescent="0.35">
      <c r="B25" s="99"/>
      <c r="C25" s="128"/>
      <c r="D25" s="132"/>
      <c r="E25" s="129"/>
      <c r="F25" s="202"/>
      <c r="G25" s="129"/>
      <c r="H25" s="129"/>
      <c r="I25" s="132"/>
      <c r="J25" s="189"/>
      <c r="K25" s="148"/>
      <c r="L25" s="308"/>
      <c r="M25" s="309"/>
      <c r="N25" s="310"/>
      <c r="O25" s="400"/>
      <c r="P25" s="427"/>
      <c r="Q25" s="428"/>
    </row>
    <row r="26" spans="2:18" x14ac:dyDescent="0.3">
      <c r="B26" s="131" t="s">
        <v>65</v>
      </c>
      <c r="C26" s="69"/>
      <c r="D26" s="224"/>
      <c r="E26" s="69"/>
      <c r="F26" s="203"/>
      <c r="G26" s="116"/>
      <c r="H26" s="116"/>
      <c r="I26" s="224"/>
      <c r="J26" s="190"/>
      <c r="K26" s="147"/>
      <c r="L26" s="162"/>
      <c r="M26" s="117"/>
      <c r="N26" s="118"/>
      <c r="O26" s="398"/>
      <c r="P26" s="391"/>
      <c r="Q26" s="392"/>
    </row>
    <row r="27" spans="2:18" x14ac:dyDescent="0.3">
      <c r="B27" s="68"/>
      <c r="C27" s="474" t="s">
        <v>733</v>
      </c>
      <c r="D27" s="224"/>
      <c r="E27" s="251">
        <v>3</v>
      </c>
      <c r="F27" s="294">
        <v>1095</v>
      </c>
      <c r="G27" s="552" t="s">
        <v>66</v>
      </c>
      <c r="H27" s="716">
        <v>44692</v>
      </c>
      <c r="I27" s="210"/>
      <c r="J27" s="188"/>
      <c r="K27" s="281">
        <f>H27+F27</f>
        <v>45787</v>
      </c>
      <c r="L27" s="311"/>
      <c r="M27" s="277">
        <f>DAYS360($H$3,K27)</f>
        <v>405</v>
      </c>
      <c r="N27" s="307"/>
      <c r="O27" s="401"/>
      <c r="P27" s="433"/>
      <c r="Q27" s="434"/>
    </row>
    <row r="28" spans="2:18" ht="12.9" thickBot="1" x14ac:dyDescent="0.35">
      <c r="B28" s="282"/>
      <c r="C28" s="475" t="s">
        <v>67</v>
      </c>
      <c r="D28" s="132"/>
      <c r="E28" s="74"/>
      <c r="F28" s="295"/>
      <c r="G28" s="249"/>
      <c r="H28" s="763">
        <v>44835</v>
      </c>
      <c r="I28" s="132"/>
      <c r="J28" s="191"/>
      <c r="K28" s="762">
        <v>45961</v>
      </c>
      <c r="L28" s="312"/>
      <c r="M28" s="313"/>
      <c r="N28" s="733"/>
      <c r="O28" s="402"/>
      <c r="P28" s="365"/>
      <c r="Q28" s="389"/>
    </row>
    <row r="29" spans="2:18" ht="12.9" thickBot="1" x14ac:dyDescent="0.35">
      <c r="B29" s="131" t="s">
        <v>68</v>
      </c>
      <c r="C29" s="196"/>
      <c r="D29" s="265"/>
      <c r="E29" s="196"/>
      <c r="F29" s="1063"/>
      <c r="G29" s="1064"/>
      <c r="H29" s="1064"/>
      <c r="I29" s="265"/>
      <c r="J29" s="112"/>
      <c r="K29" s="1065"/>
      <c r="L29" s="1066"/>
      <c r="M29" s="1067"/>
      <c r="N29" s="1068"/>
      <c r="O29" s="1069"/>
      <c r="P29" s="1070"/>
      <c r="Q29" s="1071"/>
    </row>
    <row r="30" spans="2:18" x14ac:dyDescent="0.3">
      <c r="B30" s="68"/>
      <c r="C30" s="1074" t="s">
        <v>69</v>
      </c>
      <c r="D30" s="209"/>
      <c r="E30" s="1075">
        <v>1000</v>
      </c>
      <c r="F30" s="1076"/>
      <c r="G30" s="1075" t="s">
        <v>12</v>
      </c>
      <c r="H30" s="961">
        <v>14075</v>
      </c>
      <c r="I30" s="1052"/>
      <c r="J30" s="1077"/>
      <c r="K30" s="963">
        <f>H30+E30</f>
        <v>15075</v>
      </c>
      <c r="L30" s="920"/>
      <c r="M30" s="921"/>
      <c r="N30" s="922">
        <f>K30-$N$2</f>
        <v>884</v>
      </c>
      <c r="O30" s="1078" t="s">
        <v>61</v>
      </c>
      <c r="P30" s="1079"/>
      <c r="Q30" s="1080"/>
    </row>
    <row r="31" spans="2:18" ht="12.9" thickBot="1" x14ac:dyDescent="0.35">
      <c r="B31" s="68"/>
      <c r="C31" s="1081" t="s">
        <v>70</v>
      </c>
      <c r="D31" s="1046"/>
      <c r="E31" s="1082">
        <v>30</v>
      </c>
      <c r="F31" s="1083"/>
      <c r="G31" s="1082" t="s">
        <v>52</v>
      </c>
      <c r="H31" s="970">
        <v>45247</v>
      </c>
      <c r="I31" s="1055"/>
      <c r="J31" s="1084"/>
      <c r="K31" s="1085">
        <f>EOMONTH(H31,E31)</f>
        <v>46173</v>
      </c>
      <c r="L31" s="934"/>
      <c r="M31" s="1086">
        <f>DAYS360($H$3,K31)</f>
        <v>786</v>
      </c>
      <c r="N31" s="1087"/>
      <c r="O31" s="1088"/>
      <c r="P31" s="1089"/>
      <c r="Q31" s="1090"/>
    </row>
    <row r="32" spans="2:18" x14ac:dyDescent="0.3">
      <c r="B32" s="68"/>
      <c r="C32" s="555" t="s">
        <v>72</v>
      </c>
      <c r="D32" s="224"/>
      <c r="E32" s="122">
        <v>1000</v>
      </c>
      <c r="F32" s="1072"/>
      <c r="G32" s="122" t="s">
        <v>12</v>
      </c>
      <c r="H32" s="938">
        <v>14075</v>
      </c>
      <c r="I32" s="224"/>
      <c r="J32" s="649"/>
      <c r="K32" s="939">
        <f>H32+E32</f>
        <v>15075</v>
      </c>
      <c r="L32" s="225"/>
      <c r="M32" s="232"/>
      <c r="N32" s="226">
        <f>K32-$N$2</f>
        <v>884</v>
      </c>
      <c r="O32" s="1073" t="s">
        <v>73</v>
      </c>
      <c r="P32" s="445"/>
      <c r="Q32" s="390"/>
    </row>
    <row r="33" spans="2:17" x14ac:dyDescent="0.3">
      <c r="B33" s="68"/>
      <c r="C33" s="486" t="s">
        <v>74</v>
      </c>
      <c r="D33" s="224"/>
      <c r="E33" s="251">
        <v>1000</v>
      </c>
      <c r="F33" s="294"/>
      <c r="G33" s="251" t="s">
        <v>12</v>
      </c>
      <c r="H33" s="717">
        <v>14075</v>
      </c>
      <c r="I33" s="210"/>
      <c r="J33" s="299"/>
      <c r="K33" s="241">
        <f>H33+E33</f>
        <v>15075</v>
      </c>
      <c r="L33" s="273"/>
      <c r="M33" s="207"/>
      <c r="N33" s="208">
        <f>K33-$N$2</f>
        <v>884</v>
      </c>
      <c r="O33" s="403" t="s">
        <v>73</v>
      </c>
      <c r="P33" s="253"/>
      <c r="Q33" s="260"/>
    </row>
    <row r="34" spans="2:17" ht="12.9" thickBot="1" x14ac:dyDescent="0.35">
      <c r="B34" s="68"/>
      <c r="C34" s="553" t="s">
        <v>75</v>
      </c>
      <c r="D34" s="265"/>
      <c r="E34" s="359">
        <v>1000</v>
      </c>
      <c r="F34" s="1091"/>
      <c r="G34" s="359" t="s">
        <v>12</v>
      </c>
      <c r="H34" s="721">
        <v>14075</v>
      </c>
      <c r="I34" s="267"/>
      <c r="J34" s="350"/>
      <c r="K34" s="286">
        <f>H34+E34</f>
        <v>15075</v>
      </c>
      <c r="L34" s="911"/>
      <c r="M34" s="493"/>
      <c r="N34" s="494">
        <f>K34-$N$2</f>
        <v>884</v>
      </c>
      <c r="O34" s="1092" t="s">
        <v>76</v>
      </c>
      <c r="P34" s="729"/>
      <c r="Q34" s="503"/>
    </row>
    <row r="35" spans="2:17" x14ac:dyDescent="0.3">
      <c r="B35" s="68"/>
      <c r="C35" s="1074" t="s">
        <v>77</v>
      </c>
      <c r="D35" s="209"/>
      <c r="E35" s="1075">
        <v>1000</v>
      </c>
      <c r="F35" s="1076"/>
      <c r="G35" s="1075" t="s">
        <v>12</v>
      </c>
      <c r="H35" s="961">
        <v>14075</v>
      </c>
      <c r="I35" s="1052"/>
      <c r="J35" s="1077"/>
      <c r="K35" s="963">
        <f>H35+E35</f>
        <v>15075</v>
      </c>
      <c r="L35" s="920"/>
      <c r="M35" s="921"/>
      <c r="N35" s="922">
        <f>K35-$N$2</f>
        <v>884</v>
      </c>
      <c r="O35" s="1093" t="s">
        <v>78</v>
      </c>
      <c r="P35" s="1079"/>
      <c r="Q35" s="1080"/>
    </row>
    <row r="36" spans="2:17" ht="12.9" thickBot="1" x14ac:dyDescent="0.35">
      <c r="B36" s="68"/>
      <c r="C36" s="1081" t="s">
        <v>70</v>
      </c>
      <c r="D36" s="1046"/>
      <c r="E36" s="1082">
        <v>30</v>
      </c>
      <c r="F36" s="1083"/>
      <c r="G36" s="1082" t="s">
        <v>52</v>
      </c>
      <c r="H36" s="970">
        <v>45247</v>
      </c>
      <c r="I36" s="1055"/>
      <c r="J36" s="1084"/>
      <c r="K36" s="1085">
        <f>EOMONTH(H36,E36)</f>
        <v>46173</v>
      </c>
      <c r="L36" s="934"/>
      <c r="M36" s="1086">
        <f>DAYS360($H$3,K36)</f>
        <v>786</v>
      </c>
      <c r="N36" s="1087"/>
      <c r="O36" s="1088"/>
      <c r="P36" s="1089"/>
      <c r="Q36" s="1090"/>
    </row>
    <row r="37" spans="2:17" x14ac:dyDescent="0.3">
      <c r="B37" s="68"/>
      <c r="C37" s="1074" t="s">
        <v>79</v>
      </c>
      <c r="D37" s="209"/>
      <c r="E37" s="1075">
        <v>1000</v>
      </c>
      <c r="F37" s="1076"/>
      <c r="G37" s="1075" t="s">
        <v>12</v>
      </c>
      <c r="H37" s="961">
        <v>14075</v>
      </c>
      <c r="I37" s="1052"/>
      <c r="J37" s="1077"/>
      <c r="K37" s="963">
        <f>H37+E37</f>
        <v>15075</v>
      </c>
      <c r="L37" s="920"/>
      <c r="M37" s="921"/>
      <c r="N37" s="922">
        <f>K37-$N$2</f>
        <v>884</v>
      </c>
      <c r="O37" s="1093" t="s">
        <v>78</v>
      </c>
      <c r="P37" s="1079"/>
      <c r="Q37" s="1080"/>
    </row>
    <row r="38" spans="2:17" ht="12.9" thickBot="1" x14ac:dyDescent="0.35">
      <c r="B38" s="68"/>
      <c r="C38" s="1081" t="s">
        <v>70</v>
      </c>
      <c r="D38" s="1046"/>
      <c r="E38" s="1082">
        <v>30</v>
      </c>
      <c r="F38" s="1083"/>
      <c r="G38" s="1082" t="s">
        <v>52</v>
      </c>
      <c r="H38" s="970">
        <v>45247</v>
      </c>
      <c r="I38" s="1055"/>
      <c r="J38" s="1084"/>
      <c r="K38" s="1085">
        <f>EOMONTH(H38,E38)</f>
        <v>46173</v>
      </c>
      <c r="L38" s="934"/>
      <c r="M38" s="1086">
        <f>DAYS360($H$3,K38)</f>
        <v>786</v>
      </c>
      <c r="N38" s="1087"/>
      <c r="O38" s="1088"/>
      <c r="P38" s="1089"/>
      <c r="Q38" s="1090"/>
    </row>
    <row r="39" spans="2:17" x14ac:dyDescent="0.3">
      <c r="B39" s="68"/>
      <c r="C39" s="1074" t="s">
        <v>80</v>
      </c>
      <c r="D39" s="209"/>
      <c r="E39" s="1075">
        <v>1000</v>
      </c>
      <c r="F39" s="1076"/>
      <c r="G39" s="1075" t="s">
        <v>12</v>
      </c>
      <c r="H39" s="961">
        <v>14075</v>
      </c>
      <c r="I39" s="1052"/>
      <c r="J39" s="1077"/>
      <c r="K39" s="963">
        <f>H39+E39</f>
        <v>15075</v>
      </c>
      <c r="L39" s="920"/>
      <c r="M39" s="921"/>
      <c r="N39" s="922">
        <f>K39-$N$2</f>
        <v>884</v>
      </c>
      <c r="O39" s="1093" t="s">
        <v>78</v>
      </c>
      <c r="P39" s="1079"/>
      <c r="Q39" s="1080"/>
    </row>
    <row r="40" spans="2:17" ht="12.9" thickBot="1" x14ac:dyDescent="0.35">
      <c r="B40" s="68"/>
      <c r="C40" s="1081" t="s">
        <v>70</v>
      </c>
      <c r="D40" s="1046"/>
      <c r="E40" s="1082">
        <v>30</v>
      </c>
      <c r="F40" s="1083"/>
      <c r="G40" s="1082" t="s">
        <v>52</v>
      </c>
      <c r="H40" s="970">
        <v>45247</v>
      </c>
      <c r="I40" s="1055"/>
      <c r="J40" s="1084"/>
      <c r="K40" s="1085">
        <f>EOMONTH(H40,E40)</f>
        <v>46173</v>
      </c>
      <c r="L40" s="934"/>
      <c r="M40" s="1086">
        <f>DAYS360($H$3,K40)</f>
        <v>786</v>
      </c>
      <c r="N40" s="1087"/>
      <c r="O40" s="1094"/>
      <c r="P40" s="1089"/>
      <c r="Q40" s="1090"/>
    </row>
    <row r="41" spans="2:17" x14ac:dyDescent="0.3">
      <c r="B41" s="68"/>
      <c r="C41" s="1074" t="s">
        <v>81</v>
      </c>
      <c r="D41" s="209"/>
      <c r="E41" s="1075">
        <v>8000</v>
      </c>
      <c r="F41" s="1076"/>
      <c r="G41" s="1075" t="s">
        <v>12</v>
      </c>
      <c r="H41" s="961">
        <v>12816</v>
      </c>
      <c r="I41" s="1052"/>
      <c r="J41" s="1077"/>
      <c r="K41" s="963">
        <f>H41+E41</f>
        <v>20816</v>
      </c>
      <c r="L41" s="920"/>
      <c r="M41" s="921"/>
      <c r="N41" s="922">
        <f>K41-$N$2</f>
        <v>6625</v>
      </c>
      <c r="O41" s="1078" t="s">
        <v>61</v>
      </c>
      <c r="P41" s="1079"/>
      <c r="Q41" s="1080"/>
    </row>
    <row r="42" spans="2:17" ht="12.9" thickBot="1" x14ac:dyDescent="0.35">
      <c r="B42" s="68"/>
      <c r="C42" s="1081" t="s">
        <v>82</v>
      </c>
      <c r="D42" s="1046"/>
      <c r="E42" s="1082">
        <v>6</v>
      </c>
      <c r="F42" s="1083">
        <f>6*365</f>
        <v>2190</v>
      </c>
      <c r="G42" s="1082" t="s">
        <v>66</v>
      </c>
      <c r="H42" s="970">
        <v>43504</v>
      </c>
      <c r="I42" s="1055"/>
      <c r="J42" s="1084"/>
      <c r="K42" s="1085">
        <f>H42+F42</f>
        <v>45694</v>
      </c>
      <c r="L42" s="934"/>
      <c r="M42" s="1086">
        <f>DAYS360($H$3,K42)</f>
        <v>311</v>
      </c>
      <c r="N42" s="1087"/>
      <c r="O42" s="1088"/>
      <c r="P42" s="1089"/>
      <c r="Q42" s="1090"/>
    </row>
    <row r="43" spans="2:17" ht="12.75" customHeight="1" x14ac:dyDescent="0.3">
      <c r="B43" s="68"/>
      <c r="C43" s="1149" t="s">
        <v>83</v>
      </c>
      <c r="D43" s="224"/>
      <c r="E43" s="122">
        <v>8000</v>
      </c>
      <c r="F43" s="1072"/>
      <c r="G43" s="122" t="s">
        <v>12</v>
      </c>
      <c r="H43" s="938">
        <v>12816</v>
      </c>
      <c r="I43" s="224"/>
      <c r="J43" s="649"/>
      <c r="K43" s="939">
        <f>H43+E43</f>
        <v>20816</v>
      </c>
      <c r="L43" s="225"/>
      <c r="M43" s="1095"/>
      <c r="N43" s="226">
        <f>K43-$N$2</f>
        <v>6625</v>
      </c>
      <c r="O43" s="1073" t="s">
        <v>84</v>
      </c>
      <c r="P43" s="445"/>
      <c r="Q43" s="390"/>
    </row>
    <row r="44" spans="2:17" x14ac:dyDescent="0.3">
      <c r="B44" s="68"/>
      <c r="C44" s="1150"/>
      <c r="D44" s="224"/>
      <c r="E44" s="251">
        <v>6</v>
      </c>
      <c r="F44" s="294">
        <f>6*365</f>
        <v>2190</v>
      </c>
      <c r="G44" s="552" t="s">
        <v>66</v>
      </c>
      <c r="H44" s="716">
        <v>43504</v>
      </c>
      <c r="I44" s="210"/>
      <c r="J44" s="299"/>
      <c r="K44" s="281">
        <f>H44+F44</f>
        <v>45694</v>
      </c>
      <c r="L44" s="273"/>
      <c r="M44" s="277">
        <f>DAYS360($H$3,K44)</f>
        <v>311</v>
      </c>
      <c r="N44" s="314"/>
      <c r="O44" s="403"/>
      <c r="P44" s="253"/>
      <c r="Q44" s="260"/>
    </row>
    <row r="45" spans="2:17" x14ac:dyDescent="0.3">
      <c r="B45" s="68"/>
      <c r="C45" s="553" t="s">
        <v>85</v>
      </c>
      <c r="D45" s="224"/>
      <c r="E45" s="251">
        <v>8000</v>
      </c>
      <c r="F45" s="294"/>
      <c r="G45" s="251" t="s">
        <v>12</v>
      </c>
      <c r="H45" s="717">
        <v>12817</v>
      </c>
      <c r="I45" s="210"/>
      <c r="J45" s="299"/>
      <c r="K45" s="241">
        <f>H45+E45</f>
        <v>20817</v>
      </c>
      <c r="L45" s="273"/>
      <c r="M45" s="207"/>
      <c r="N45" s="208">
        <f>K45-$N$2</f>
        <v>6626</v>
      </c>
      <c r="O45" s="403" t="s">
        <v>84</v>
      </c>
      <c r="P45" s="253"/>
      <c r="Q45" s="260"/>
    </row>
    <row r="46" spans="2:17" x14ac:dyDescent="0.3">
      <c r="B46" s="68"/>
      <c r="C46" s="555"/>
      <c r="D46" s="224"/>
      <c r="E46" s="251">
        <v>6</v>
      </c>
      <c r="F46" s="294">
        <f>6*365</f>
        <v>2190</v>
      </c>
      <c r="G46" s="251" t="s">
        <v>66</v>
      </c>
      <c r="H46" s="716">
        <v>43505</v>
      </c>
      <c r="I46" s="210"/>
      <c r="J46" s="299"/>
      <c r="K46" s="281">
        <f>H46+F46</f>
        <v>45695</v>
      </c>
      <c r="L46" s="273"/>
      <c r="M46" s="207">
        <f>DAYS360(H3,K46)</f>
        <v>312</v>
      </c>
      <c r="N46" s="208"/>
      <c r="O46" s="403"/>
      <c r="P46" s="253"/>
      <c r="Q46" s="260"/>
    </row>
    <row r="47" spans="2:17" x14ac:dyDescent="0.3">
      <c r="B47" s="68"/>
      <c r="C47" s="556" t="s">
        <v>86</v>
      </c>
      <c r="D47" s="224"/>
      <c r="E47" s="251">
        <v>8000</v>
      </c>
      <c r="F47" s="294"/>
      <c r="G47" s="251" t="s">
        <v>12</v>
      </c>
      <c r="H47" s="717">
        <v>12818</v>
      </c>
      <c r="I47" s="210"/>
      <c r="J47" s="299"/>
      <c r="K47" s="241">
        <f>H47+E47</f>
        <v>20818</v>
      </c>
      <c r="L47" s="273"/>
      <c r="M47" s="207"/>
      <c r="N47" s="208">
        <f>K47-$N$2</f>
        <v>6627</v>
      </c>
      <c r="O47" s="403" t="s">
        <v>84</v>
      </c>
      <c r="P47" s="253"/>
      <c r="Q47" s="260"/>
    </row>
    <row r="48" spans="2:17" x14ac:dyDescent="0.3">
      <c r="B48" s="68"/>
      <c r="C48" s="556"/>
      <c r="D48" s="224"/>
      <c r="E48" s="251">
        <v>6</v>
      </c>
      <c r="F48" s="557">
        <f>6*365</f>
        <v>2190</v>
      </c>
      <c r="G48" s="251" t="s">
        <v>66</v>
      </c>
      <c r="H48" s="716">
        <v>43506</v>
      </c>
      <c r="I48" s="210"/>
      <c r="J48" s="299"/>
      <c r="K48" s="281">
        <f>H48+F48</f>
        <v>45696</v>
      </c>
      <c r="L48" s="273"/>
      <c r="M48" s="207">
        <f>DAYS360(H3,K48)</f>
        <v>313</v>
      </c>
      <c r="N48" s="208"/>
      <c r="O48" s="403"/>
      <c r="P48" s="253"/>
      <c r="Q48" s="260"/>
    </row>
    <row r="49" spans="2:17" x14ac:dyDescent="0.3">
      <c r="B49" s="68"/>
      <c r="C49" s="553" t="s">
        <v>87</v>
      </c>
      <c r="D49" s="224"/>
      <c r="E49" s="251">
        <v>8000</v>
      </c>
      <c r="F49" s="294"/>
      <c r="G49" s="251" t="s">
        <v>12</v>
      </c>
      <c r="H49" s="717">
        <v>12819</v>
      </c>
      <c r="I49" s="210"/>
      <c r="J49" s="299"/>
      <c r="K49" s="241">
        <f>H49+E49</f>
        <v>20819</v>
      </c>
      <c r="L49" s="273"/>
      <c r="M49" s="207"/>
      <c r="N49" s="208">
        <f>K49-$N$2</f>
        <v>6628</v>
      </c>
      <c r="O49" s="403" t="s">
        <v>84</v>
      </c>
      <c r="P49" s="253"/>
      <c r="Q49" s="260"/>
    </row>
    <row r="50" spans="2:17" x14ac:dyDescent="0.3">
      <c r="B50" s="68"/>
      <c r="C50" s="556"/>
      <c r="D50" s="224"/>
      <c r="E50" s="251">
        <v>6</v>
      </c>
      <c r="F50" s="294">
        <f>6*365</f>
        <v>2190</v>
      </c>
      <c r="G50" s="251" t="s">
        <v>66</v>
      </c>
      <c r="H50" s="716">
        <v>43507</v>
      </c>
      <c r="I50" s="210"/>
      <c r="J50" s="299"/>
      <c r="K50" s="281">
        <f>H50+F50</f>
        <v>45697</v>
      </c>
      <c r="L50" s="273"/>
      <c r="M50" s="207">
        <f>DAYS360(H3,K50)</f>
        <v>314</v>
      </c>
      <c r="N50" s="208"/>
      <c r="O50" s="403"/>
      <c r="P50" s="253"/>
      <c r="Q50" s="260"/>
    </row>
    <row r="51" spans="2:17" x14ac:dyDescent="0.3">
      <c r="B51" s="68"/>
      <c r="C51" s="553" t="s">
        <v>88</v>
      </c>
      <c r="D51" s="224"/>
      <c r="E51" s="251">
        <v>8000</v>
      </c>
      <c r="F51" s="294"/>
      <c r="G51" s="251" t="s">
        <v>12</v>
      </c>
      <c r="H51" s="717">
        <v>12820</v>
      </c>
      <c r="I51" s="210"/>
      <c r="J51" s="299"/>
      <c r="K51" s="241">
        <f>H51+E51</f>
        <v>20820</v>
      </c>
      <c r="L51" s="273"/>
      <c r="M51" s="207"/>
      <c r="N51" s="208">
        <f>K51-$N$2</f>
        <v>6629</v>
      </c>
      <c r="O51" s="403" t="s">
        <v>84</v>
      </c>
      <c r="P51" s="253"/>
      <c r="Q51" s="260"/>
    </row>
    <row r="52" spans="2:17" x14ac:dyDescent="0.3">
      <c r="B52" s="68"/>
      <c r="C52" s="556"/>
      <c r="D52" s="224"/>
      <c r="E52" s="251">
        <v>6</v>
      </c>
      <c r="F52" s="294">
        <f>6*365</f>
        <v>2190</v>
      </c>
      <c r="G52" s="251" t="s">
        <v>66</v>
      </c>
      <c r="H52" s="716">
        <v>43508</v>
      </c>
      <c r="I52" s="210"/>
      <c r="J52" s="299"/>
      <c r="K52" s="281">
        <f>H52+F52</f>
        <v>45698</v>
      </c>
      <c r="L52" s="273"/>
      <c r="M52" s="207">
        <f>DAYS360(H3,K52)</f>
        <v>315</v>
      </c>
      <c r="N52" s="208"/>
      <c r="O52" s="403"/>
      <c r="P52" s="253"/>
      <c r="Q52" s="260"/>
    </row>
    <row r="53" spans="2:17" x14ac:dyDescent="0.3">
      <c r="B53" s="68"/>
      <c r="C53" s="553" t="s">
        <v>89</v>
      </c>
      <c r="D53" s="224"/>
      <c r="E53" s="251">
        <v>8000</v>
      </c>
      <c r="F53" s="294"/>
      <c r="G53" s="251" t="s">
        <v>12</v>
      </c>
      <c r="H53" s="717">
        <v>12821</v>
      </c>
      <c r="I53" s="210"/>
      <c r="J53" s="299"/>
      <c r="K53" s="241">
        <f>H53+E53</f>
        <v>20821</v>
      </c>
      <c r="L53" s="273"/>
      <c r="M53" s="207"/>
      <c r="N53" s="208">
        <f>K53-$N$2</f>
        <v>6630</v>
      </c>
      <c r="O53" s="403" t="s">
        <v>84</v>
      </c>
      <c r="P53" s="253"/>
      <c r="Q53" s="260"/>
    </row>
    <row r="54" spans="2:17" x14ac:dyDescent="0.3">
      <c r="B54" s="68"/>
      <c r="C54" s="556"/>
      <c r="D54" s="224"/>
      <c r="E54" s="251">
        <v>6</v>
      </c>
      <c r="F54" s="557">
        <f>6*365</f>
        <v>2190</v>
      </c>
      <c r="G54" s="251" t="s">
        <v>66</v>
      </c>
      <c r="H54" s="716">
        <v>43509</v>
      </c>
      <c r="I54" s="210"/>
      <c r="J54" s="299"/>
      <c r="K54" s="281">
        <f>H54+F54</f>
        <v>45699</v>
      </c>
      <c r="L54" s="273"/>
      <c r="M54" s="207">
        <f>DAYS360(H3,K54)</f>
        <v>316</v>
      </c>
      <c r="N54" s="208"/>
      <c r="O54" s="403"/>
      <c r="P54" s="253"/>
      <c r="Q54" s="260"/>
    </row>
    <row r="55" spans="2:17" x14ac:dyDescent="0.3">
      <c r="B55" s="68"/>
      <c r="C55" s="553" t="s">
        <v>90</v>
      </c>
      <c r="D55" s="224"/>
      <c r="E55" s="251">
        <v>8000</v>
      </c>
      <c r="F55" s="294"/>
      <c r="G55" s="251" t="s">
        <v>12</v>
      </c>
      <c r="H55" s="717">
        <v>12822</v>
      </c>
      <c r="I55" s="210"/>
      <c r="J55" s="299"/>
      <c r="K55" s="241">
        <f>H55+E55</f>
        <v>20822</v>
      </c>
      <c r="L55" s="273"/>
      <c r="M55" s="207"/>
      <c r="N55" s="208">
        <f>K55-$N$2</f>
        <v>6631</v>
      </c>
      <c r="O55" s="403" t="s">
        <v>84</v>
      </c>
      <c r="P55" s="253"/>
      <c r="Q55" s="260"/>
    </row>
    <row r="56" spans="2:17" x14ac:dyDescent="0.3">
      <c r="B56" s="68"/>
      <c r="C56" s="556"/>
      <c r="D56" s="224"/>
      <c r="E56" s="251">
        <v>6</v>
      </c>
      <c r="F56" s="294">
        <f>6*365</f>
        <v>2190</v>
      </c>
      <c r="G56" s="251" t="s">
        <v>66</v>
      </c>
      <c r="H56" s="716">
        <v>43510</v>
      </c>
      <c r="I56" s="210"/>
      <c r="J56" s="299"/>
      <c r="K56" s="281">
        <f>H56+F56</f>
        <v>45700</v>
      </c>
      <c r="L56" s="273"/>
      <c r="M56" s="207">
        <f>DAYS360(H3,K56)</f>
        <v>317</v>
      </c>
      <c r="N56" s="208"/>
      <c r="O56" s="403"/>
      <c r="P56" s="253"/>
      <c r="Q56" s="260"/>
    </row>
    <row r="57" spans="2:17" x14ac:dyDescent="0.3">
      <c r="B57" s="68"/>
      <c r="C57" s="553" t="s">
        <v>91</v>
      </c>
      <c r="D57" s="224"/>
      <c r="E57" s="251">
        <v>8000</v>
      </c>
      <c r="F57" s="294"/>
      <c r="G57" s="251" t="s">
        <v>12</v>
      </c>
      <c r="H57" s="717">
        <v>12823</v>
      </c>
      <c r="I57" s="210"/>
      <c r="J57" s="299"/>
      <c r="K57" s="241">
        <f>H57+E57</f>
        <v>20823</v>
      </c>
      <c r="L57" s="273"/>
      <c r="M57" s="207"/>
      <c r="N57" s="208">
        <f>K57-$N$2</f>
        <v>6632</v>
      </c>
      <c r="O57" s="403" t="s">
        <v>84</v>
      </c>
      <c r="P57" s="253"/>
      <c r="Q57" s="260"/>
    </row>
    <row r="58" spans="2:17" x14ac:dyDescent="0.3">
      <c r="B58" s="68"/>
      <c r="C58" s="556"/>
      <c r="D58" s="224"/>
      <c r="E58" s="251">
        <v>6</v>
      </c>
      <c r="F58" s="294">
        <f>6*365</f>
        <v>2190</v>
      </c>
      <c r="G58" s="251" t="s">
        <v>66</v>
      </c>
      <c r="H58" s="716">
        <v>43511</v>
      </c>
      <c r="I58" s="210"/>
      <c r="J58" s="299"/>
      <c r="K58" s="281">
        <f>H58+F58</f>
        <v>45701</v>
      </c>
      <c r="L58" s="273"/>
      <c r="M58" s="207">
        <f>DAYS360(H3,K58)</f>
        <v>318</v>
      </c>
      <c r="N58" s="208"/>
      <c r="O58" s="403"/>
      <c r="P58" s="253"/>
      <c r="Q58" s="260"/>
    </row>
    <row r="59" spans="2:17" x14ac:dyDescent="0.3">
      <c r="B59" s="68"/>
      <c r="C59" s="553" t="s">
        <v>92</v>
      </c>
      <c r="D59" s="224"/>
      <c r="E59" s="251">
        <v>8000</v>
      </c>
      <c r="F59" s="294"/>
      <c r="G59" s="251" t="s">
        <v>12</v>
      </c>
      <c r="H59" s="717">
        <v>12824</v>
      </c>
      <c r="I59" s="210"/>
      <c r="J59" s="299"/>
      <c r="K59" s="241">
        <f>H59+E59</f>
        <v>20824</v>
      </c>
      <c r="L59" s="273"/>
      <c r="M59" s="207"/>
      <c r="N59" s="208">
        <f>K59-$N$2</f>
        <v>6633</v>
      </c>
      <c r="O59" s="403" t="s">
        <v>93</v>
      </c>
      <c r="P59" s="253"/>
      <c r="Q59" s="260"/>
    </row>
    <row r="60" spans="2:17" x14ac:dyDescent="0.3">
      <c r="B60" s="68"/>
      <c r="C60" s="556"/>
      <c r="D60" s="224"/>
      <c r="E60" s="251">
        <v>6</v>
      </c>
      <c r="F60" s="294">
        <f>6*365</f>
        <v>2190</v>
      </c>
      <c r="G60" s="251" t="s">
        <v>66</v>
      </c>
      <c r="H60" s="716">
        <v>43512</v>
      </c>
      <c r="I60" s="210"/>
      <c r="J60" s="299"/>
      <c r="K60" s="281">
        <f>H60+F60</f>
        <v>45702</v>
      </c>
      <c r="L60" s="273"/>
      <c r="M60" s="207">
        <f>DAYS360(H3,K60)</f>
        <v>319</v>
      </c>
      <c r="N60" s="208"/>
      <c r="O60" s="403"/>
      <c r="P60" s="253"/>
      <c r="Q60" s="260"/>
    </row>
    <row r="61" spans="2:17" x14ac:dyDescent="0.3">
      <c r="B61" s="68"/>
      <c r="C61" s="553" t="s">
        <v>94</v>
      </c>
      <c r="D61" s="224"/>
      <c r="E61" s="251">
        <v>8000</v>
      </c>
      <c r="F61" s="294"/>
      <c r="G61" s="251" t="s">
        <v>12</v>
      </c>
      <c r="H61" s="717">
        <v>12825</v>
      </c>
      <c r="I61" s="210"/>
      <c r="J61" s="299"/>
      <c r="K61" s="241">
        <f>H61+E61</f>
        <v>20825</v>
      </c>
      <c r="L61" s="273"/>
      <c r="M61" s="207"/>
      <c r="N61" s="208">
        <f>K61-$N$2</f>
        <v>6634</v>
      </c>
      <c r="O61" s="403" t="s">
        <v>95</v>
      </c>
      <c r="P61" s="253"/>
      <c r="Q61" s="260"/>
    </row>
    <row r="62" spans="2:17" ht="12.9" thickBot="1" x14ac:dyDescent="0.35">
      <c r="B62" s="282"/>
      <c r="C62" s="558"/>
      <c r="D62" s="132"/>
      <c r="E62" s="249">
        <v>6</v>
      </c>
      <c r="F62" s="295">
        <f>6*365</f>
        <v>2190</v>
      </c>
      <c r="G62" s="249" t="s">
        <v>66</v>
      </c>
      <c r="H62" s="716">
        <v>43513</v>
      </c>
      <c r="I62" s="132"/>
      <c r="J62" s="300"/>
      <c r="K62" s="281">
        <f>H62+F62</f>
        <v>45703</v>
      </c>
      <c r="L62" s="275"/>
      <c r="M62" s="276">
        <f>DAYS360(H3,K62)</f>
        <v>320</v>
      </c>
      <c r="N62" s="274"/>
      <c r="O62" s="404"/>
      <c r="P62" s="365"/>
      <c r="Q62" s="389"/>
    </row>
    <row r="63" spans="2:17" s="2" customFormat="1" ht="12.75" customHeight="1" x14ac:dyDescent="0.3">
      <c r="B63" s="131" t="s">
        <v>732</v>
      </c>
      <c r="C63" s="833"/>
      <c r="D63" s="224"/>
      <c r="E63" s="137"/>
      <c r="F63" s="204"/>
      <c r="G63" s="137"/>
      <c r="H63" s="137"/>
      <c r="I63" s="199"/>
      <c r="J63" s="194"/>
      <c r="K63" s="150"/>
      <c r="L63" s="235"/>
      <c r="M63" s="234"/>
      <c r="N63" s="233"/>
      <c r="O63" s="804" t="s">
        <v>696</v>
      </c>
      <c r="P63" s="322"/>
      <c r="Q63" s="323"/>
    </row>
    <row r="64" spans="2:17" s="2" customFormat="1" ht="12.75" customHeight="1" x14ac:dyDescent="0.3">
      <c r="B64" s="68"/>
      <c r="C64" s="486" t="s">
        <v>681</v>
      </c>
      <c r="D64" s="224"/>
      <c r="E64" s="115">
        <v>100</v>
      </c>
      <c r="F64" s="205"/>
      <c r="G64" s="487" t="s">
        <v>9</v>
      </c>
      <c r="H64" s="1099" t="s">
        <v>761</v>
      </c>
      <c r="I64" s="111"/>
      <c r="J64" s="113">
        <v>55</v>
      </c>
      <c r="K64" s="844" t="s">
        <v>287</v>
      </c>
      <c r="L64" s="273"/>
      <c r="M64" s="207"/>
      <c r="N64" s="208"/>
      <c r="O64" s="524" t="s">
        <v>451</v>
      </c>
      <c r="P64" s="435"/>
      <c r="Q64" s="385"/>
    </row>
    <row r="65" spans="2:17" s="2" customFormat="1" ht="12.75" customHeight="1" x14ac:dyDescent="0.3">
      <c r="B65" s="68"/>
      <c r="C65" s="488" t="s">
        <v>679</v>
      </c>
      <c r="D65" s="224"/>
      <c r="E65" s="115">
        <v>100</v>
      </c>
      <c r="F65" s="205"/>
      <c r="G65" s="115" t="s">
        <v>9</v>
      </c>
      <c r="H65" s="1099" t="s">
        <v>761</v>
      </c>
      <c r="I65" s="111"/>
      <c r="J65" s="113">
        <v>55</v>
      </c>
      <c r="K65" s="844" t="s">
        <v>287</v>
      </c>
      <c r="L65" s="273"/>
      <c r="M65" s="207"/>
      <c r="N65" s="208"/>
      <c r="O65" s="524"/>
      <c r="P65" s="435"/>
      <c r="Q65" s="385"/>
    </row>
    <row r="66" spans="2:17" s="2" customFormat="1" ht="12.75" customHeight="1" x14ac:dyDescent="0.3">
      <c r="B66" s="68"/>
      <c r="C66" s="488" t="s">
        <v>441</v>
      </c>
      <c r="D66" s="224"/>
      <c r="E66" s="115">
        <v>100</v>
      </c>
      <c r="F66" s="205"/>
      <c r="G66" s="115" t="s">
        <v>9</v>
      </c>
      <c r="H66" s="1099" t="s">
        <v>761</v>
      </c>
      <c r="I66" s="111"/>
      <c r="J66" s="113">
        <v>55</v>
      </c>
      <c r="K66" s="844" t="s">
        <v>287</v>
      </c>
      <c r="L66" s="273"/>
      <c r="M66" s="207"/>
      <c r="N66" s="208"/>
      <c r="O66" s="524"/>
      <c r="P66" s="435"/>
      <c r="Q66" s="385"/>
    </row>
    <row r="67" spans="2:17" s="2" customFormat="1" ht="12.75" customHeight="1" x14ac:dyDescent="0.3">
      <c r="B67" s="68"/>
      <c r="C67" s="488" t="s">
        <v>442</v>
      </c>
      <c r="D67" s="224"/>
      <c r="E67" s="115">
        <v>100</v>
      </c>
      <c r="F67" s="205"/>
      <c r="G67" s="115" t="s">
        <v>9</v>
      </c>
      <c r="H67" s="1099" t="s">
        <v>761</v>
      </c>
      <c r="I67" s="111"/>
      <c r="J67" s="113">
        <v>55</v>
      </c>
      <c r="K67" s="844" t="s">
        <v>287</v>
      </c>
      <c r="L67" s="273"/>
      <c r="M67" s="207"/>
      <c r="N67" s="208"/>
      <c r="O67" s="524"/>
      <c r="P67" s="435"/>
      <c r="Q67" s="385"/>
    </row>
    <row r="68" spans="2:17" s="2" customFormat="1" ht="12.75" customHeight="1" x14ac:dyDescent="0.3">
      <c r="B68" s="68"/>
      <c r="C68" s="488" t="s">
        <v>443</v>
      </c>
      <c r="D68" s="224"/>
      <c r="E68" s="115">
        <v>100</v>
      </c>
      <c r="F68" s="205"/>
      <c r="G68" s="115" t="s">
        <v>9</v>
      </c>
      <c r="H68" s="1099" t="s">
        <v>761</v>
      </c>
      <c r="I68" s="111"/>
      <c r="J68" s="113">
        <v>55</v>
      </c>
      <c r="K68" s="844" t="s">
        <v>287</v>
      </c>
      <c r="L68" s="273"/>
      <c r="M68" s="207"/>
      <c r="N68" s="208"/>
      <c r="O68" s="524"/>
      <c r="P68" s="435"/>
      <c r="Q68" s="385"/>
    </row>
    <row r="69" spans="2:17" s="2" customFormat="1" ht="12.75" customHeight="1" x14ac:dyDescent="0.3">
      <c r="B69" s="68"/>
      <c r="C69" s="489" t="s">
        <v>444</v>
      </c>
      <c r="D69" s="224"/>
      <c r="E69" s="115">
        <v>200</v>
      </c>
      <c r="F69" s="205"/>
      <c r="G69" s="115" t="s">
        <v>9</v>
      </c>
      <c r="H69" s="1099" t="s">
        <v>761</v>
      </c>
      <c r="I69" s="111"/>
      <c r="J69" s="113">
        <v>105</v>
      </c>
      <c r="K69" s="844" t="s">
        <v>287</v>
      </c>
      <c r="L69" s="207"/>
      <c r="M69" s="207"/>
      <c r="N69" s="208"/>
      <c r="O69" s="524"/>
      <c r="P69" s="435"/>
      <c r="Q69" s="385"/>
    </row>
    <row r="70" spans="2:17" s="2" customFormat="1" ht="12.75" customHeight="1" x14ac:dyDescent="0.3">
      <c r="B70" s="68"/>
      <c r="C70" s="488" t="s">
        <v>98</v>
      </c>
      <c r="D70" s="224"/>
      <c r="E70" s="115">
        <v>400</v>
      </c>
      <c r="F70" s="205"/>
      <c r="G70" s="487" t="s">
        <v>9</v>
      </c>
      <c r="H70" s="766">
        <v>13864.4</v>
      </c>
      <c r="I70" s="111"/>
      <c r="J70" s="113">
        <v>105</v>
      </c>
      <c r="K70" s="767">
        <f t="shared" ref="K70" si="1">H70+E70</f>
        <v>14264.4</v>
      </c>
      <c r="L70" s="273">
        <f t="shared" ref="L70" si="2">K70-$N$1</f>
        <v>367.69999999999891</v>
      </c>
      <c r="M70" s="207"/>
      <c r="N70" s="208"/>
      <c r="O70" s="524"/>
      <c r="P70" s="435"/>
      <c r="Q70" s="385"/>
    </row>
    <row r="71" spans="2:17" s="2" customFormat="1" ht="12.75" customHeight="1" x14ac:dyDescent="0.3">
      <c r="B71" s="68"/>
      <c r="C71" s="65" t="s">
        <v>445</v>
      </c>
      <c r="D71" s="224"/>
      <c r="E71" s="609">
        <v>200</v>
      </c>
      <c r="F71" s="205"/>
      <c r="G71" s="115" t="s">
        <v>9</v>
      </c>
      <c r="H71" s="1099" t="s">
        <v>761</v>
      </c>
      <c r="I71" s="111"/>
      <c r="J71" s="113">
        <v>105</v>
      </c>
      <c r="K71" s="844" t="s">
        <v>287</v>
      </c>
      <c r="L71" s="207"/>
      <c r="M71" s="207"/>
      <c r="N71" s="208"/>
      <c r="O71" s="524"/>
      <c r="P71" s="435"/>
      <c r="Q71" s="385"/>
    </row>
    <row r="72" spans="2:17" s="2" customFormat="1" ht="12.75" customHeight="1" x14ac:dyDescent="0.3">
      <c r="B72" s="68"/>
      <c r="C72" s="488" t="s">
        <v>702</v>
      </c>
      <c r="D72" s="224"/>
      <c r="E72" s="115">
        <v>400</v>
      </c>
      <c r="F72" s="205"/>
      <c r="G72" s="487" t="s">
        <v>9</v>
      </c>
      <c r="H72" s="1099" t="s">
        <v>761</v>
      </c>
      <c r="I72" s="111"/>
      <c r="J72" s="113">
        <v>55</v>
      </c>
      <c r="K72" s="844" t="s">
        <v>287</v>
      </c>
      <c r="L72" s="207"/>
      <c r="M72" s="207"/>
      <c r="N72" s="208"/>
      <c r="O72" s="524"/>
      <c r="P72" s="666"/>
      <c r="Q72" s="385"/>
    </row>
    <row r="73" spans="2:17" s="2" customFormat="1" ht="12.75" customHeight="1" x14ac:dyDescent="0.3">
      <c r="B73" s="68"/>
      <c r="C73" s="488" t="s">
        <v>104</v>
      </c>
      <c r="D73" s="224"/>
      <c r="E73" s="487">
        <v>1800</v>
      </c>
      <c r="F73" s="205"/>
      <c r="G73" s="487" t="s">
        <v>9</v>
      </c>
      <c r="H73" s="766">
        <v>13864.4</v>
      </c>
      <c r="I73" s="111"/>
      <c r="J73" s="113"/>
      <c r="K73" s="767">
        <f t="shared" ref="K73" si="3">H73+E73</f>
        <v>15664.4</v>
      </c>
      <c r="L73" s="273">
        <f t="shared" ref="L73:L84" si="4">K73-$N$1</f>
        <v>1767.6999999999989</v>
      </c>
      <c r="M73" s="207"/>
      <c r="N73" s="208"/>
      <c r="O73" s="524"/>
      <c r="P73" s="666"/>
      <c r="Q73" s="385"/>
    </row>
    <row r="74" spans="2:17" s="2" customFormat="1" ht="12.75" customHeight="1" x14ac:dyDescent="0.3">
      <c r="B74" s="68"/>
      <c r="C74" s="65" t="s">
        <v>446</v>
      </c>
      <c r="D74" s="224"/>
      <c r="E74" s="115">
        <v>400</v>
      </c>
      <c r="F74" s="205"/>
      <c r="G74" s="115" t="s">
        <v>9</v>
      </c>
      <c r="H74" s="1099" t="s">
        <v>761</v>
      </c>
      <c r="I74" s="111"/>
      <c r="J74" s="113">
        <v>55</v>
      </c>
      <c r="K74" s="844" t="s">
        <v>287</v>
      </c>
      <c r="L74" s="207"/>
      <c r="M74" s="207"/>
      <c r="N74" s="208"/>
      <c r="O74" s="524"/>
      <c r="P74" s="435"/>
      <c r="Q74" s="385"/>
    </row>
    <row r="75" spans="2:17" s="2" customFormat="1" ht="12.75" customHeight="1" x14ac:dyDescent="0.3">
      <c r="B75" s="68"/>
      <c r="C75" s="65" t="s">
        <v>447</v>
      </c>
      <c r="D75" s="224"/>
      <c r="E75" s="115">
        <v>400</v>
      </c>
      <c r="F75" s="205"/>
      <c r="G75" s="115" t="s">
        <v>9</v>
      </c>
      <c r="H75" s="1099" t="s">
        <v>761</v>
      </c>
      <c r="I75" s="111"/>
      <c r="J75" s="113">
        <v>55</v>
      </c>
      <c r="K75" s="844" t="s">
        <v>287</v>
      </c>
      <c r="L75" s="207"/>
      <c r="M75" s="207"/>
      <c r="N75" s="208"/>
      <c r="O75" s="524"/>
      <c r="P75" s="435"/>
      <c r="Q75" s="385"/>
    </row>
    <row r="76" spans="2:17" s="2" customFormat="1" ht="12.75" customHeight="1" x14ac:dyDescent="0.3">
      <c r="B76" s="68"/>
      <c r="C76" s="65" t="s">
        <v>448</v>
      </c>
      <c r="D76" s="224"/>
      <c r="E76" s="115">
        <v>400</v>
      </c>
      <c r="F76" s="205"/>
      <c r="G76" s="115" t="s">
        <v>9</v>
      </c>
      <c r="H76" s="1099" t="s">
        <v>761</v>
      </c>
      <c r="I76" s="111"/>
      <c r="J76" s="113">
        <v>55</v>
      </c>
      <c r="K76" s="844" t="s">
        <v>287</v>
      </c>
      <c r="L76" s="207"/>
      <c r="M76" s="207"/>
      <c r="N76" s="208"/>
      <c r="O76" s="524"/>
      <c r="P76" s="435"/>
      <c r="Q76" s="385"/>
    </row>
    <row r="77" spans="2:17" s="2" customFormat="1" ht="12.75" customHeight="1" x14ac:dyDescent="0.3">
      <c r="B77" s="68"/>
      <c r="C77" s="65" t="s">
        <v>449</v>
      </c>
      <c r="D77" s="224"/>
      <c r="E77" s="115">
        <v>400</v>
      </c>
      <c r="F77" s="205"/>
      <c r="G77" s="115" t="s">
        <v>9</v>
      </c>
      <c r="H77" s="1099" t="s">
        <v>761</v>
      </c>
      <c r="I77" s="111"/>
      <c r="J77" s="113">
        <v>55</v>
      </c>
      <c r="K77" s="844" t="s">
        <v>287</v>
      </c>
      <c r="L77" s="207"/>
      <c r="M77" s="207"/>
      <c r="N77" s="208"/>
      <c r="O77" s="524"/>
      <c r="P77" s="435"/>
      <c r="Q77" s="385"/>
    </row>
    <row r="78" spans="2:17" s="2" customFormat="1" ht="12.75" customHeight="1" x14ac:dyDescent="0.3">
      <c r="B78" s="68"/>
      <c r="C78" s="65" t="s">
        <v>99</v>
      </c>
      <c r="D78" s="224"/>
      <c r="E78" s="115">
        <v>400</v>
      </c>
      <c r="F78" s="205"/>
      <c r="G78" s="115" t="s">
        <v>9</v>
      </c>
      <c r="H78" s="1099" t="s">
        <v>761</v>
      </c>
      <c r="I78" s="111"/>
      <c r="J78" s="113">
        <v>55</v>
      </c>
      <c r="K78" s="844" t="s">
        <v>287</v>
      </c>
      <c r="L78" s="207"/>
      <c r="M78" s="207"/>
      <c r="N78" s="208"/>
      <c r="O78" s="524"/>
      <c r="P78" s="435"/>
      <c r="Q78" s="385"/>
    </row>
    <row r="79" spans="2:17" s="2" customFormat="1" ht="12.75" customHeight="1" x14ac:dyDescent="0.3">
      <c r="B79" s="68"/>
      <c r="C79" s="65" t="s">
        <v>450</v>
      </c>
      <c r="D79" s="224"/>
      <c r="E79" s="115">
        <v>400</v>
      </c>
      <c r="F79" s="205"/>
      <c r="G79" s="115" t="s">
        <v>9</v>
      </c>
      <c r="H79" s="1099" t="s">
        <v>761</v>
      </c>
      <c r="I79" s="111"/>
      <c r="J79" s="113">
        <v>55</v>
      </c>
      <c r="K79" s="844" t="s">
        <v>287</v>
      </c>
      <c r="L79" s="207"/>
      <c r="M79" s="207"/>
      <c r="N79" s="208"/>
      <c r="O79" s="524"/>
      <c r="P79" s="435"/>
      <c r="Q79" s="385"/>
    </row>
    <row r="80" spans="2:17" s="2" customFormat="1" ht="12.75" customHeight="1" x14ac:dyDescent="0.3">
      <c r="B80" s="68"/>
      <c r="C80" s="488" t="s">
        <v>495</v>
      </c>
      <c r="D80" s="224"/>
      <c r="E80" s="487">
        <v>3000</v>
      </c>
      <c r="F80" s="205"/>
      <c r="G80" s="115" t="s">
        <v>9</v>
      </c>
      <c r="H80" s="1099" t="s">
        <v>761</v>
      </c>
      <c r="I80" s="111"/>
      <c r="J80" s="113"/>
      <c r="K80" s="844" t="s">
        <v>287</v>
      </c>
      <c r="L80" s="273"/>
      <c r="M80" s="207"/>
      <c r="N80" s="208"/>
      <c r="O80" s="524"/>
      <c r="P80" s="666"/>
      <c r="Q80" s="385"/>
    </row>
    <row r="81" spans="2:22" s="2" customFormat="1" ht="12.75" customHeight="1" x14ac:dyDescent="0.3">
      <c r="B81" s="68"/>
      <c r="C81" s="490" t="s">
        <v>452</v>
      </c>
      <c r="D81" s="111"/>
      <c r="E81" s="115">
        <v>1400</v>
      </c>
      <c r="F81" s="293"/>
      <c r="G81" s="491" t="s">
        <v>9</v>
      </c>
      <c r="H81" s="1099" t="s">
        <v>761</v>
      </c>
      <c r="I81" s="492"/>
      <c r="J81" s="113">
        <v>105</v>
      </c>
      <c r="K81" s="844" t="s">
        <v>287</v>
      </c>
      <c r="L81" s="273"/>
      <c r="M81" s="493"/>
      <c r="N81" s="494"/>
      <c r="O81" s="524"/>
      <c r="P81" s="435"/>
      <c r="Q81" s="385"/>
    </row>
    <row r="82" spans="2:22" s="2" customFormat="1" ht="12.75" customHeight="1" x14ac:dyDescent="0.3">
      <c r="B82" s="68"/>
      <c r="C82" s="486" t="s">
        <v>96</v>
      </c>
      <c r="D82" s="224"/>
      <c r="E82" s="115">
        <v>400</v>
      </c>
      <c r="F82" s="296"/>
      <c r="G82" s="487" t="s">
        <v>9</v>
      </c>
      <c r="H82" s="766">
        <v>13864.4</v>
      </c>
      <c r="I82" s="111"/>
      <c r="J82" s="113">
        <v>20</v>
      </c>
      <c r="K82" s="844">
        <f t="shared" ref="K82:K87" si="5">H82+E82</f>
        <v>14264.4</v>
      </c>
      <c r="L82" s="248">
        <f t="shared" si="4"/>
        <v>367.69999999999891</v>
      </c>
      <c r="M82" s="207"/>
      <c r="N82" s="208"/>
      <c r="O82" s="524" t="s">
        <v>97</v>
      </c>
      <c r="P82" s="243"/>
      <c r="Q82" s="244"/>
    </row>
    <row r="83" spans="2:22" s="2" customFormat="1" ht="14.25" customHeight="1" thickBot="1" x14ac:dyDescent="0.35">
      <c r="B83" s="71"/>
      <c r="C83" s="489" t="s">
        <v>698</v>
      </c>
      <c r="D83" s="265"/>
      <c r="E83" s="256">
        <v>1000</v>
      </c>
      <c r="F83" s="293"/>
      <c r="G83" s="256" t="s">
        <v>9</v>
      </c>
      <c r="H83" s="1058">
        <v>13864.4</v>
      </c>
      <c r="I83" s="290"/>
      <c r="J83" s="393"/>
      <c r="K83" s="1050">
        <f t="shared" si="5"/>
        <v>14864.4</v>
      </c>
      <c r="L83" s="258">
        <f t="shared" si="4"/>
        <v>967.69999999999891</v>
      </c>
      <c r="M83" s="493"/>
      <c r="N83" s="494"/>
      <c r="O83" s="912" t="s">
        <v>100</v>
      </c>
      <c r="P83" s="502"/>
      <c r="Q83" s="685"/>
    </row>
    <row r="84" spans="2:22" s="2" customFormat="1" ht="12.75" customHeight="1" x14ac:dyDescent="0.3">
      <c r="B84" s="71"/>
      <c r="C84" s="1060" t="s">
        <v>101</v>
      </c>
      <c r="D84" s="1052"/>
      <c r="E84" s="914">
        <v>400</v>
      </c>
      <c r="F84" s="915"/>
      <c r="G84" s="914" t="s">
        <v>9</v>
      </c>
      <c r="H84" s="1061">
        <v>13864.4</v>
      </c>
      <c r="I84" s="917"/>
      <c r="J84" s="918"/>
      <c r="K84" s="1053">
        <f t="shared" si="5"/>
        <v>14264.4</v>
      </c>
      <c r="L84" s="920">
        <f t="shared" si="4"/>
        <v>367.69999999999891</v>
      </c>
      <c r="M84" s="921"/>
      <c r="N84" s="922"/>
      <c r="O84" s="923" t="s">
        <v>701</v>
      </c>
      <c r="P84" s="924"/>
      <c r="Q84" s="925"/>
    </row>
    <row r="85" spans="2:22" s="2" customFormat="1" ht="12.75" customHeight="1" thickBot="1" x14ac:dyDescent="0.35">
      <c r="B85" s="71"/>
      <c r="C85" s="1054" t="s">
        <v>71</v>
      </c>
      <c r="D85" s="1055"/>
      <c r="E85" s="927">
        <v>1</v>
      </c>
      <c r="F85" s="928">
        <v>365</v>
      </c>
      <c r="G85" s="929" t="s">
        <v>66</v>
      </c>
      <c r="H85" s="1056"/>
      <c r="I85" s="931"/>
      <c r="J85" s="932"/>
      <c r="K85" s="1062"/>
      <c r="L85" s="934"/>
      <c r="M85" s="935"/>
      <c r="N85" s="936"/>
      <c r="O85" s="937"/>
      <c r="P85" s="890"/>
      <c r="Q85" s="891"/>
    </row>
    <row r="86" spans="2:22" s="2" customFormat="1" ht="12.75" customHeight="1" x14ac:dyDescent="0.3">
      <c r="B86" s="71"/>
      <c r="C86" s="476" t="s">
        <v>102</v>
      </c>
      <c r="D86" s="224"/>
      <c r="E86" s="135">
        <v>4000</v>
      </c>
      <c r="F86" s="205"/>
      <c r="G86" s="135" t="s">
        <v>9</v>
      </c>
      <c r="H86" s="1097">
        <v>13149.1</v>
      </c>
      <c r="I86" s="198"/>
      <c r="J86" s="693"/>
      <c r="K86" s="1059">
        <f t="shared" si="5"/>
        <v>17149.099999999999</v>
      </c>
      <c r="L86" s="225">
        <f t="shared" ref="L86:L87" si="6">K86-$N$1</f>
        <v>3252.3999999999978</v>
      </c>
      <c r="M86" s="232"/>
      <c r="N86" s="226"/>
      <c r="O86" s="777" t="s">
        <v>103</v>
      </c>
      <c r="P86" s="435"/>
      <c r="Q86" s="385"/>
      <c r="S86" s="78"/>
      <c r="V86" s="559"/>
    </row>
    <row r="87" spans="2:22" s="2" customFormat="1" ht="15" customHeight="1" thickBot="1" x14ac:dyDescent="0.35">
      <c r="B87" s="71"/>
      <c r="C87" s="240" t="s">
        <v>105</v>
      </c>
      <c r="D87" s="265"/>
      <c r="E87" s="256">
        <v>400</v>
      </c>
      <c r="F87" s="293"/>
      <c r="G87" s="256" t="s">
        <v>9</v>
      </c>
      <c r="H87" s="766">
        <v>13864.4</v>
      </c>
      <c r="I87" s="290"/>
      <c r="J87" s="393">
        <v>20</v>
      </c>
      <c r="K87" s="1050">
        <f t="shared" si="5"/>
        <v>14264.4</v>
      </c>
      <c r="L87" s="258">
        <f t="shared" si="6"/>
        <v>367.69999999999891</v>
      </c>
      <c r="M87" s="493"/>
      <c r="N87" s="494"/>
      <c r="O87" s="912" t="s">
        <v>106</v>
      </c>
      <c r="P87" s="502"/>
      <c r="Q87" s="685"/>
    </row>
    <row r="88" spans="2:22" s="2" customFormat="1" ht="13.95" customHeight="1" x14ac:dyDescent="0.3">
      <c r="B88" s="71"/>
      <c r="C88" s="1051" t="s">
        <v>751</v>
      </c>
      <c r="D88" s="1052"/>
      <c r="E88" s="914">
        <v>600</v>
      </c>
      <c r="F88" s="915"/>
      <c r="G88" s="960" t="s">
        <v>9</v>
      </c>
      <c r="H88" s="1098">
        <v>13864.4</v>
      </c>
      <c r="I88" s="917"/>
      <c r="J88" s="918">
        <v>60</v>
      </c>
      <c r="K88" s="1053">
        <f t="shared" ref="K88" si="7">H88+E88</f>
        <v>14464.4</v>
      </c>
      <c r="L88" s="920">
        <f t="shared" ref="L88" si="8">K88-$N$1</f>
        <v>567.69999999999891</v>
      </c>
      <c r="M88" s="921"/>
      <c r="N88" s="922"/>
      <c r="O88" s="923" t="s">
        <v>107</v>
      </c>
      <c r="P88" s="924"/>
      <c r="Q88" s="925"/>
    </row>
    <row r="89" spans="2:22" s="2" customFormat="1" ht="13.95" customHeight="1" thickBot="1" x14ac:dyDescent="0.35">
      <c r="B89" s="71"/>
      <c r="C89" s="1054" t="s">
        <v>71</v>
      </c>
      <c r="D89" s="1055"/>
      <c r="E89" s="927">
        <v>1</v>
      </c>
      <c r="F89" s="928">
        <v>365</v>
      </c>
      <c r="G89" s="929" t="s">
        <v>66</v>
      </c>
      <c r="H89" s="1056">
        <v>45298</v>
      </c>
      <c r="I89" s="931"/>
      <c r="J89" s="932">
        <v>30</v>
      </c>
      <c r="K89" s="1057">
        <f>H89+F89</f>
        <v>45663</v>
      </c>
      <c r="L89" s="934"/>
      <c r="M89" s="935">
        <f>DAYS360($H$3,K89)</f>
        <v>281</v>
      </c>
      <c r="N89" s="936"/>
      <c r="O89" s="889"/>
      <c r="P89" s="890"/>
      <c r="Q89" s="891"/>
    </row>
    <row r="90" spans="2:22" s="2" customFormat="1" ht="13.95" customHeight="1" x14ac:dyDescent="0.3">
      <c r="B90" s="71"/>
      <c r="C90" s="1155" t="s">
        <v>713</v>
      </c>
      <c r="D90" s="198"/>
      <c r="E90" s="960">
        <v>600</v>
      </c>
      <c r="F90" s="915"/>
      <c r="G90" s="960" t="s">
        <v>9</v>
      </c>
      <c r="H90" s="1098">
        <v>13785.9</v>
      </c>
      <c r="I90" s="917"/>
      <c r="J90" s="918"/>
      <c r="K90" s="1109">
        <f t="shared" ref="K90:K91" si="9">H90+E90</f>
        <v>14385.9</v>
      </c>
      <c r="L90" s="1110">
        <f t="shared" ref="L90:L91" si="10">K90-$N$1</f>
        <v>489.19999999999891</v>
      </c>
      <c r="M90" s="921"/>
      <c r="N90" s="922"/>
      <c r="O90" s="923" t="s">
        <v>769</v>
      </c>
      <c r="P90" s="1111" t="s">
        <v>766</v>
      </c>
      <c r="Q90" s="1112">
        <v>5461</v>
      </c>
    </row>
    <row r="91" spans="2:22" s="2" customFormat="1" ht="33.450000000000003" customHeight="1" thickBot="1" x14ac:dyDescent="0.35">
      <c r="B91" s="71"/>
      <c r="C91" s="1156"/>
      <c r="D91" s="290"/>
      <c r="E91" s="1113">
        <v>1800</v>
      </c>
      <c r="F91" s="1114"/>
      <c r="G91" s="1113" t="s">
        <v>9</v>
      </c>
      <c r="H91" s="1115">
        <v>13785.9</v>
      </c>
      <c r="I91" s="1116"/>
      <c r="J91" s="1117"/>
      <c r="K91" s="1118">
        <f t="shared" si="9"/>
        <v>15585.9</v>
      </c>
      <c r="L91" s="1119">
        <f t="shared" si="10"/>
        <v>1689.1999999999989</v>
      </c>
      <c r="M91" s="1120"/>
      <c r="N91" s="1121"/>
      <c r="O91" s="1122" t="s">
        <v>770</v>
      </c>
      <c r="P91" s="1123" t="s">
        <v>766</v>
      </c>
      <c r="Q91" s="1124">
        <v>5461</v>
      </c>
    </row>
    <row r="92" spans="2:22" s="2" customFormat="1" ht="12.75" customHeight="1" x14ac:dyDescent="0.3">
      <c r="B92" s="131" t="s">
        <v>697</v>
      </c>
      <c r="C92" s="69"/>
      <c r="D92" s="224"/>
      <c r="E92" s="137"/>
      <c r="F92" s="204"/>
      <c r="G92" s="137"/>
      <c r="H92" s="670"/>
      <c r="I92" s="199"/>
      <c r="J92" s="387"/>
      <c r="K92" s="150"/>
      <c r="L92" s="235"/>
      <c r="M92" s="234"/>
      <c r="N92" s="233"/>
      <c r="O92" s="829"/>
      <c r="P92" s="322"/>
      <c r="Q92" s="323"/>
    </row>
    <row r="93" spans="2:22" s="2" customFormat="1" ht="12.75" customHeight="1" x14ac:dyDescent="0.3">
      <c r="B93" s="68"/>
      <c r="C93" s="486" t="s">
        <v>682</v>
      </c>
      <c r="D93" s="224"/>
      <c r="E93" s="115">
        <v>100</v>
      </c>
      <c r="F93" s="205"/>
      <c r="G93" s="487" t="s">
        <v>9</v>
      </c>
      <c r="H93" s="766">
        <v>13785.9</v>
      </c>
      <c r="I93" s="198"/>
      <c r="J93" s="113">
        <v>55</v>
      </c>
      <c r="K93" s="252">
        <f t="shared" ref="K93:K116" si="11">H93+E93</f>
        <v>13885.9</v>
      </c>
      <c r="L93" s="248">
        <f>K93-$N$1</f>
        <v>-10.800000000001091</v>
      </c>
      <c r="M93" s="207"/>
      <c r="N93" s="226"/>
      <c r="O93" s="524" t="s">
        <v>451</v>
      </c>
      <c r="P93" s="435"/>
      <c r="Q93" s="385"/>
    </row>
    <row r="94" spans="2:22" s="2" customFormat="1" ht="12.75" customHeight="1" x14ac:dyDescent="0.3">
      <c r="B94" s="68"/>
      <c r="C94" s="488" t="s">
        <v>680</v>
      </c>
      <c r="D94" s="224"/>
      <c r="E94" s="115">
        <v>100</v>
      </c>
      <c r="F94" s="205"/>
      <c r="G94" s="115" t="s">
        <v>9</v>
      </c>
      <c r="H94" s="766">
        <v>13785.9</v>
      </c>
      <c r="I94" s="198"/>
      <c r="J94" s="113">
        <v>55</v>
      </c>
      <c r="K94" s="252">
        <f t="shared" si="11"/>
        <v>13885.9</v>
      </c>
      <c r="L94" s="273">
        <f t="shared" ref="L94:L111" si="12">K94-$N$1</f>
        <v>-10.800000000001091</v>
      </c>
      <c r="M94" s="207"/>
      <c r="N94" s="226"/>
      <c r="O94" s="524" t="s">
        <v>700</v>
      </c>
      <c r="P94" s="435"/>
      <c r="Q94" s="385"/>
    </row>
    <row r="95" spans="2:22" s="2" customFormat="1" ht="12.75" customHeight="1" x14ac:dyDescent="0.3">
      <c r="B95" s="68"/>
      <c r="C95" s="488" t="s">
        <v>644</v>
      </c>
      <c r="D95" s="224"/>
      <c r="E95" s="115">
        <v>100</v>
      </c>
      <c r="F95" s="205"/>
      <c r="G95" s="115" t="s">
        <v>9</v>
      </c>
      <c r="H95" s="766">
        <v>13785.9</v>
      </c>
      <c r="I95" s="198"/>
      <c r="J95" s="113">
        <v>55</v>
      </c>
      <c r="K95" s="252">
        <f t="shared" si="11"/>
        <v>13885.9</v>
      </c>
      <c r="L95" s="273">
        <f t="shared" si="12"/>
        <v>-10.800000000001091</v>
      </c>
      <c r="M95" s="207"/>
      <c r="N95" s="226"/>
      <c r="O95" s="524" t="s">
        <v>700</v>
      </c>
      <c r="P95" s="435"/>
      <c r="Q95" s="385"/>
    </row>
    <row r="96" spans="2:22" s="2" customFormat="1" ht="12.75" customHeight="1" x14ac:dyDescent="0.3">
      <c r="B96" s="68"/>
      <c r="C96" s="488" t="s">
        <v>645</v>
      </c>
      <c r="D96" s="224"/>
      <c r="E96" s="115">
        <v>100</v>
      </c>
      <c r="F96" s="205"/>
      <c r="G96" s="115" t="s">
        <v>9</v>
      </c>
      <c r="H96" s="766">
        <v>13785.9</v>
      </c>
      <c r="I96" s="198"/>
      <c r="J96" s="113">
        <v>55</v>
      </c>
      <c r="K96" s="252">
        <f t="shared" si="11"/>
        <v>13885.9</v>
      </c>
      <c r="L96" s="273">
        <f t="shared" si="12"/>
        <v>-10.800000000001091</v>
      </c>
      <c r="M96" s="207"/>
      <c r="N96" s="226"/>
      <c r="O96" s="524" t="s">
        <v>700</v>
      </c>
      <c r="P96" s="435"/>
      <c r="Q96" s="385"/>
    </row>
    <row r="97" spans="2:17" s="2" customFormat="1" ht="12.75" customHeight="1" x14ac:dyDescent="0.3">
      <c r="B97" s="68"/>
      <c r="C97" s="488" t="s">
        <v>646</v>
      </c>
      <c r="D97" s="224"/>
      <c r="E97" s="115">
        <v>100</v>
      </c>
      <c r="F97" s="205"/>
      <c r="G97" s="115" t="s">
        <v>9</v>
      </c>
      <c r="H97" s="766">
        <v>13785.9</v>
      </c>
      <c r="I97" s="198"/>
      <c r="J97" s="113">
        <v>55</v>
      </c>
      <c r="K97" s="252">
        <f t="shared" si="11"/>
        <v>13885.9</v>
      </c>
      <c r="L97" s="273">
        <f t="shared" si="12"/>
        <v>-10.800000000001091</v>
      </c>
      <c r="M97" s="207"/>
      <c r="N97" s="226"/>
      <c r="O97" s="524" t="s">
        <v>700</v>
      </c>
      <c r="P97" s="435"/>
      <c r="Q97" s="385"/>
    </row>
    <row r="98" spans="2:17" s="2" customFormat="1" ht="12.75" customHeight="1" x14ac:dyDescent="0.3">
      <c r="B98" s="68"/>
      <c r="C98" s="489" t="s">
        <v>647</v>
      </c>
      <c r="D98" s="224"/>
      <c r="E98" s="115">
        <v>200</v>
      </c>
      <c r="F98" s="205"/>
      <c r="G98" s="115" t="s">
        <v>9</v>
      </c>
      <c r="H98" s="766">
        <v>13785.9</v>
      </c>
      <c r="I98" s="198"/>
      <c r="J98" s="113">
        <v>105</v>
      </c>
      <c r="K98" s="252">
        <f t="shared" si="11"/>
        <v>13985.9</v>
      </c>
      <c r="L98" s="248">
        <f t="shared" si="12"/>
        <v>89.199999999998909</v>
      </c>
      <c r="M98" s="207"/>
      <c r="N98" s="226"/>
      <c r="O98" s="524" t="s">
        <v>700</v>
      </c>
      <c r="P98" s="435"/>
      <c r="Q98" s="385"/>
    </row>
    <row r="99" spans="2:17" s="2" customFormat="1" ht="12.75" customHeight="1" x14ac:dyDescent="0.3">
      <c r="B99" s="68"/>
      <c r="C99" s="488" t="s">
        <v>648</v>
      </c>
      <c r="D99" s="224"/>
      <c r="E99" s="115">
        <v>200</v>
      </c>
      <c r="F99" s="205"/>
      <c r="G99" s="487" t="s">
        <v>9</v>
      </c>
      <c r="H99" s="766">
        <v>13785.9</v>
      </c>
      <c r="I99" s="198"/>
      <c r="J99" s="113">
        <v>105</v>
      </c>
      <c r="K99" s="252">
        <f t="shared" si="11"/>
        <v>13985.9</v>
      </c>
      <c r="L99" s="248">
        <f t="shared" si="12"/>
        <v>89.199999999998909</v>
      </c>
      <c r="M99" s="207"/>
      <c r="N99" s="226"/>
      <c r="O99" s="524" t="s">
        <v>700</v>
      </c>
      <c r="P99" s="435"/>
      <c r="Q99" s="385"/>
    </row>
    <row r="100" spans="2:17" s="2" customFormat="1" ht="12.75" customHeight="1" x14ac:dyDescent="0.3">
      <c r="B100" s="68"/>
      <c r="C100" s="488" t="s">
        <v>649</v>
      </c>
      <c r="D100" s="224"/>
      <c r="E100" s="609">
        <v>200</v>
      </c>
      <c r="F100" s="205"/>
      <c r="G100" s="115" t="s">
        <v>9</v>
      </c>
      <c r="H100" s="766">
        <v>13785.9</v>
      </c>
      <c r="I100" s="198"/>
      <c r="J100" s="113">
        <v>105</v>
      </c>
      <c r="K100" s="252">
        <f t="shared" si="11"/>
        <v>13985.9</v>
      </c>
      <c r="L100" s="248">
        <f t="shared" si="12"/>
        <v>89.199999999998909</v>
      </c>
      <c r="M100" s="207"/>
      <c r="N100" s="226"/>
      <c r="O100" s="524" t="s">
        <v>700</v>
      </c>
      <c r="P100" s="435"/>
      <c r="Q100" s="385"/>
    </row>
    <row r="101" spans="2:17" s="2" customFormat="1" ht="12.75" customHeight="1" x14ac:dyDescent="0.3">
      <c r="B101" s="68"/>
      <c r="C101" s="488" t="s">
        <v>650</v>
      </c>
      <c r="D101" s="224"/>
      <c r="E101" s="115">
        <v>400</v>
      </c>
      <c r="F101" s="205"/>
      <c r="G101" s="487" t="s">
        <v>9</v>
      </c>
      <c r="H101" s="766">
        <v>13601.7</v>
      </c>
      <c r="I101" s="198"/>
      <c r="J101" s="113">
        <v>55</v>
      </c>
      <c r="K101" s="252">
        <f t="shared" si="11"/>
        <v>14001.7</v>
      </c>
      <c r="L101" s="248">
        <f t="shared" si="12"/>
        <v>105</v>
      </c>
      <c r="M101" s="207"/>
      <c r="N101" s="226"/>
      <c r="O101" s="524" t="s">
        <v>700</v>
      </c>
      <c r="P101" s="435"/>
      <c r="Q101" s="385"/>
    </row>
    <row r="102" spans="2:17" s="2" customFormat="1" ht="12.75" customHeight="1" x14ac:dyDescent="0.3">
      <c r="B102" s="68"/>
      <c r="C102" s="488" t="s">
        <v>651</v>
      </c>
      <c r="D102" s="224"/>
      <c r="E102" s="115">
        <v>400</v>
      </c>
      <c r="F102" s="205"/>
      <c r="G102" s="115" t="s">
        <v>9</v>
      </c>
      <c r="H102" s="766">
        <v>13601.7</v>
      </c>
      <c r="I102" s="198"/>
      <c r="J102" s="113">
        <v>55</v>
      </c>
      <c r="K102" s="252">
        <f t="shared" si="11"/>
        <v>14001.7</v>
      </c>
      <c r="L102" s="248">
        <f t="shared" si="12"/>
        <v>105</v>
      </c>
      <c r="M102" s="207"/>
      <c r="N102" s="226"/>
      <c r="O102" s="524" t="s">
        <v>700</v>
      </c>
      <c r="P102" s="435"/>
      <c r="Q102" s="385"/>
    </row>
    <row r="103" spans="2:17" s="2" customFormat="1" ht="12.75" customHeight="1" x14ac:dyDescent="0.3">
      <c r="B103" s="68"/>
      <c r="C103" s="488" t="s">
        <v>652</v>
      </c>
      <c r="D103" s="224"/>
      <c r="E103" s="115">
        <v>400</v>
      </c>
      <c r="F103" s="205"/>
      <c r="G103" s="115" t="s">
        <v>9</v>
      </c>
      <c r="H103" s="766">
        <v>13601.7</v>
      </c>
      <c r="I103" s="198"/>
      <c r="J103" s="113">
        <v>55</v>
      </c>
      <c r="K103" s="252">
        <f t="shared" si="11"/>
        <v>14001.7</v>
      </c>
      <c r="L103" s="248">
        <f t="shared" si="12"/>
        <v>105</v>
      </c>
      <c r="M103" s="207"/>
      <c r="N103" s="226"/>
      <c r="O103" s="524" t="s">
        <v>700</v>
      </c>
      <c r="P103" s="435"/>
      <c r="Q103" s="385"/>
    </row>
    <row r="104" spans="2:17" s="2" customFormat="1" ht="12.75" customHeight="1" x14ac:dyDescent="0.3">
      <c r="B104" s="68"/>
      <c r="C104" s="488" t="s">
        <v>653</v>
      </c>
      <c r="D104" s="224"/>
      <c r="E104" s="115">
        <v>400</v>
      </c>
      <c r="F104" s="205"/>
      <c r="G104" s="115" t="s">
        <v>9</v>
      </c>
      <c r="H104" s="766">
        <v>13601.7</v>
      </c>
      <c r="I104" s="198"/>
      <c r="J104" s="113">
        <v>55</v>
      </c>
      <c r="K104" s="252">
        <f t="shared" si="11"/>
        <v>14001.7</v>
      </c>
      <c r="L104" s="248">
        <f t="shared" si="12"/>
        <v>105</v>
      </c>
      <c r="M104" s="207"/>
      <c r="N104" s="226"/>
      <c r="O104" s="524" t="s">
        <v>700</v>
      </c>
      <c r="P104" s="435"/>
      <c r="Q104" s="385"/>
    </row>
    <row r="105" spans="2:17" s="2" customFormat="1" ht="12.75" customHeight="1" x14ac:dyDescent="0.3">
      <c r="B105" s="68"/>
      <c r="C105" s="488" t="s">
        <v>654</v>
      </c>
      <c r="D105" s="224"/>
      <c r="E105" s="115">
        <v>400</v>
      </c>
      <c r="F105" s="205"/>
      <c r="G105" s="115" t="s">
        <v>9</v>
      </c>
      <c r="H105" s="766">
        <v>13601.7</v>
      </c>
      <c r="I105" s="198"/>
      <c r="J105" s="113">
        <v>55</v>
      </c>
      <c r="K105" s="252">
        <f t="shared" si="11"/>
        <v>14001.7</v>
      </c>
      <c r="L105" s="248">
        <f t="shared" si="12"/>
        <v>105</v>
      </c>
      <c r="M105" s="207"/>
      <c r="N105" s="226"/>
      <c r="O105" s="524" t="s">
        <v>700</v>
      </c>
      <c r="P105" s="435"/>
      <c r="Q105" s="385"/>
    </row>
    <row r="106" spans="2:17" s="2" customFormat="1" ht="12.75" customHeight="1" x14ac:dyDescent="0.3">
      <c r="B106" s="68"/>
      <c r="C106" s="488" t="s">
        <v>655</v>
      </c>
      <c r="D106" s="224"/>
      <c r="E106" s="115">
        <v>400</v>
      </c>
      <c r="F106" s="205"/>
      <c r="G106" s="115" t="s">
        <v>9</v>
      </c>
      <c r="H106" s="766">
        <v>13601.7</v>
      </c>
      <c r="I106" s="198"/>
      <c r="J106" s="113">
        <v>55</v>
      </c>
      <c r="K106" s="252">
        <f t="shared" si="11"/>
        <v>14001.7</v>
      </c>
      <c r="L106" s="248">
        <f t="shared" si="12"/>
        <v>105</v>
      </c>
      <c r="M106" s="207"/>
      <c r="N106" s="226"/>
      <c r="O106" s="524" t="s">
        <v>700</v>
      </c>
      <c r="P106" s="435"/>
      <c r="Q106" s="385"/>
    </row>
    <row r="107" spans="2:17" s="2" customFormat="1" ht="12.75" customHeight="1" x14ac:dyDescent="0.3">
      <c r="B107" s="68"/>
      <c r="C107" s="488" t="s">
        <v>656</v>
      </c>
      <c r="D107" s="224"/>
      <c r="E107" s="115">
        <v>400</v>
      </c>
      <c r="F107" s="205"/>
      <c r="G107" s="115" t="s">
        <v>9</v>
      </c>
      <c r="H107" s="766">
        <v>13601.7</v>
      </c>
      <c r="I107" s="198"/>
      <c r="J107" s="113">
        <v>55</v>
      </c>
      <c r="K107" s="252">
        <f t="shared" si="11"/>
        <v>14001.7</v>
      </c>
      <c r="L107" s="248">
        <f t="shared" si="12"/>
        <v>105</v>
      </c>
      <c r="M107" s="207"/>
      <c r="N107" s="226"/>
      <c r="O107" s="524" t="s">
        <v>700</v>
      </c>
      <c r="P107" s="435"/>
      <c r="Q107" s="385"/>
    </row>
    <row r="108" spans="2:17" s="2" customFormat="1" ht="12.75" customHeight="1" x14ac:dyDescent="0.3">
      <c r="B108" s="68"/>
      <c r="C108" s="488" t="s">
        <v>762</v>
      </c>
      <c r="D108" s="224"/>
      <c r="E108" s="115">
        <v>5000</v>
      </c>
      <c r="F108" s="205"/>
      <c r="G108" s="115" t="s">
        <v>9</v>
      </c>
      <c r="H108" s="1096">
        <v>9259.2000000000007</v>
      </c>
      <c r="I108" s="198"/>
      <c r="J108" s="113"/>
      <c r="K108" s="252">
        <f t="shared" si="11"/>
        <v>14259.2</v>
      </c>
      <c r="L108" s="248">
        <f t="shared" si="12"/>
        <v>362.5</v>
      </c>
      <c r="M108" s="207"/>
      <c r="N108" s="226"/>
      <c r="O108" s="524" t="s">
        <v>700</v>
      </c>
      <c r="P108" s="435"/>
      <c r="Q108" s="385"/>
    </row>
    <row r="109" spans="2:17" s="2" customFormat="1" ht="12.75" customHeight="1" x14ac:dyDescent="0.3">
      <c r="B109" s="68"/>
      <c r="C109" s="490" t="s">
        <v>657</v>
      </c>
      <c r="D109" s="111"/>
      <c r="E109" s="115">
        <v>1400</v>
      </c>
      <c r="F109" s="293"/>
      <c r="G109" s="491" t="s">
        <v>9</v>
      </c>
      <c r="H109" s="766">
        <v>12927.8</v>
      </c>
      <c r="I109" s="198"/>
      <c r="J109" s="113">
        <v>105</v>
      </c>
      <c r="K109" s="252">
        <f t="shared" si="11"/>
        <v>14327.8</v>
      </c>
      <c r="L109" s="273">
        <f t="shared" si="12"/>
        <v>431.09999999999854</v>
      </c>
      <c r="M109" s="493"/>
      <c r="N109" s="226"/>
      <c r="O109" s="524" t="s">
        <v>700</v>
      </c>
      <c r="P109" s="435"/>
      <c r="Q109" s="385"/>
    </row>
    <row r="110" spans="2:17" s="2" customFormat="1" ht="12.75" customHeight="1" x14ac:dyDescent="0.3">
      <c r="B110" s="68"/>
      <c r="C110" s="486" t="s">
        <v>658</v>
      </c>
      <c r="D110" s="224"/>
      <c r="E110" s="115">
        <v>200</v>
      </c>
      <c r="F110" s="296"/>
      <c r="G110" s="487" t="s">
        <v>9</v>
      </c>
      <c r="H110" s="766">
        <v>13785.9</v>
      </c>
      <c r="I110" s="198"/>
      <c r="J110" s="113">
        <v>20</v>
      </c>
      <c r="K110" s="252">
        <f t="shared" si="11"/>
        <v>13985.9</v>
      </c>
      <c r="L110" s="248">
        <f t="shared" si="12"/>
        <v>89.199999999998909</v>
      </c>
      <c r="M110" s="207"/>
      <c r="N110" s="226"/>
      <c r="O110" s="524" t="s">
        <v>97</v>
      </c>
      <c r="P110" s="435"/>
      <c r="Q110" s="385"/>
    </row>
    <row r="111" spans="2:17" s="2" customFormat="1" ht="12.75" customHeight="1" thickBot="1" x14ac:dyDescent="0.35">
      <c r="B111" s="68"/>
      <c r="C111" s="489" t="s">
        <v>699</v>
      </c>
      <c r="D111" s="265"/>
      <c r="E111" s="256">
        <v>200</v>
      </c>
      <c r="F111" s="293"/>
      <c r="G111" s="256" t="s">
        <v>9</v>
      </c>
      <c r="H111" s="766">
        <v>13785.9</v>
      </c>
      <c r="I111" s="1033"/>
      <c r="J111" s="393">
        <v>105</v>
      </c>
      <c r="K111" s="257">
        <f t="shared" si="11"/>
        <v>13985.9</v>
      </c>
      <c r="L111" s="258">
        <f t="shared" si="12"/>
        <v>89.199999999998909</v>
      </c>
      <c r="M111" s="493"/>
      <c r="N111" s="1039"/>
      <c r="O111" s="912" t="s">
        <v>100</v>
      </c>
      <c r="P111" s="1041"/>
      <c r="Q111" s="948"/>
    </row>
    <row r="112" spans="2:17" s="2" customFormat="1" ht="12.75" customHeight="1" x14ac:dyDescent="0.3">
      <c r="B112" s="68"/>
      <c r="C112" s="913" t="s">
        <v>659</v>
      </c>
      <c r="D112" s="209"/>
      <c r="E112" s="914">
        <v>400</v>
      </c>
      <c r="F112" s="915"/>
      <c r="G112" s="914" t="s">
        <v>9</v>
      </c>
      <c r="H112" s="1049">
        <v>13785.9</v>
      </c>
      <c r="I112" s="917"/>
      <c r="J112" s="918"/>
      <c r="K112" s="919">
        <f t="shared" si="11"/>
        <v>14185.9</v>
      </c>
      <c r="L112" s="920"/>
      <c r="M112" s="921"/>
      <c r="N112" s="922"/>
      <c r="O112" s="923" t="s">
        <v>701</v>
      </c>
      <c r="P112" s="924"/>
      <c r="Q112" s="925"/>
    </row>
    <row r="113" spans="2:17" s="2" customFormat="1" ht="12.75" customHeight="1" thickBot="1" x14ac:dyDescent="0.35">
      <c r="B113" s="68"/>
      <c r="C113" s="926" t="s">
        <v>71</v>
      </c>
      <c r="D113" s="1046"/>
      <c r="E113" s="927">
        <v>1</v>
      </c>
      <c r="F113" s="928">
        <v>365</v>
      </c>
      <c r="G113" s="929" t="s">
        <v>66</v>
      </c>
      <c r="H113" s="1047"/>
      <c r="I113" s="931"/>
      <c r="J113" s="932"/>
      <c r="K113" s="1048"/>
      <c r="L113" s="934"/>
      <c r="M113" s="935"/>
      <c r="N113" s="936"/>
      <c r="O113" s="937"/>
      <c r="P113" s="890"/>
      <c r="Q113" s="891"/>
    </row>
    <row r="114" spans="2:17" s="2" customFormat="1" ht="12.75" customHeight="1" x14ac:dyDescent="0.3">
      <c r="B114" s="68"/>
      <c r="C114" s="490" t="s">
        <v>660</v>
      </c>
      <c r="D114" s="224"/>
      <c r="E114" s="135">
        <v>4000</v>
      </c>
      <c r="F114" s="205"/>
      <c r="G114" s="135" t="s">
        <v>9</v>
      </c>
      <c r="H114" s="671">
        <v>11053.2</v>
      </c>
      <c r="I114" s="198"/>
      <c r="J114" s="693"/>
      <c r="K114" s="195">
        <f t="shared" si="11"/>
        <v>15053.2</v>
      </c>
      <c r="L114" s="225">
        <f t="shared" ref="L114:L116" si="13">K114-$N$1</f>
        <v>1156.5</v>
      </c>
      <c r="M114" s="232"/>
      <c r="N114" s="226"/>
      <c r="O114" s="777" t="s">
        <v>103</v>
      </c>
      <c r="P114" s="435"/>
      <c r="Q114" s="385"/>
    </row>
    <row r="115" spans="2:17" s="2" customFormat="1" ht="12.75" customHeight="1" thickBot="1" x14ac:dyDescent="0.35">
      <c r="B115" s="68"/>
      <c r="C115" s="489" t="s">
        <v>661</v>
      </c>
      <c r="D115" s="265"/>
      <c r="E115" s="256">
        <v>400</v>
      </c>
      <c r="F115" s="293"/>
      <c r="G115" s="256" t="s">
        <v>9</v>
      </c>
      <c r="H115" s="497">
        <v>13601.7</v>
      </c>
      <c r="I115" s="1033"/>
      <c r="J115" s="393">
        <v>20</v>
      </c>
      <c r="K115" s="257">
        <f t="shared" si="11"/>
        <v>14001.7</v>
      </c>
      <c r="L115" s="258">
        <f t="shared" si="13"/>
        <v>105</v>
      </c>
      <c r="M115" s="493"/>
      <c r="N115" s="1039"/>
      <c r="O115" s="912" t="s">
        <v>106</v>
      </c>
      <c r="P115" s="1041"/>
      <c r="Q115" s="948"/>
    </row>
    <row r="116" spans="2:17" s="2" customFormat="1" ht="12.75" customHeight="1" x14ac:dyDescent="0.3">
      <c r="B116" s="68"/>
      <c r="C116" s="1044" t="s">
        <v>757</v>
      </c>
      <c r="D116" s="209"/>
      <c r="E116" s="914">
        <v>600</v>
      </c>
      <c r="F116" s="915"/>
      <c r="G116" s="960" t="s">
        <v>9</v>
      </c>
      <c r="H116" s="1045">
        <v>13601.7</v>
      </c>
      <c r="I116" s="917"/>
      <c r="J116" s="918">
        <v>60</v>
      </c>
      <c r="K116" s="919">
        <f t="shared" si="11"/>
        <v>14201.7</v>
      </c>
      <c r="L116" s="920">
        <f t="shared" si="13"/>
        <v>305</v>
      </c>
      <c r="M116" s="921"/>
      <c r="N116" s="922"/>
      <c r="O116" s="923" t="s">
        <v>107</v>
      </c>
      <c r="P116" s="924"/>
      <c r="Q116" s="925"/>
    </row>
    <row r="117" spans="2:17" s="2" customFormat="1" ht="12.75" customHeight="1" thickBot="1" x14ac:dyDescent="0.35">
      <c r="B117" s="68"/>
      <c r="C117" s="926" t="s">
        <v>71</v>
      </c>
      <c r="D117" s="1046"/>
      <c r="E117" s="927">
        <v>1</v>
      </c>
      <c r="F117" s="928">
        <v>365</v>
      </c>
      <c r="G117" s="929" t="s">
        <v>66</v>
      </c>
      <c r="H117" s="1047">
        <v>45140</v>
      </c>
      <c r="I117" s="931"/>
      <c r="J117" s="932">
        <v>30</v>
      </c>
      <c r="K117" s="1048">
        <f>H117+F117</f>
        <v>45505</v>
      </c>
      <c r="L117" s="934"/>
      <c r="M117" s="935">
        <f>DAYS360($H$3,K117)</f>
        <v>126</v>
      </c>
      <c r="N117" s="936"/>
      <c r="O117" s="937"/>
      <c r="P117" s="890"/>
      <c r="Q117" s="891"/>
    </row>
    <row r="118" spans="2:17" s="2" customFormat="1" ht="12.75" customHeight="1" x14ac:dyDescent="0.3">
      <c r="B118" s="68"/>
      <c r="C118" s="1155" t="s">
        <v>714</v>
      </c>
      <c r="D118" s="198"/>
      <c r="E118" s="135">
        <v>600</v>
      </c>
      <c r="F118" s="1034"/>
      <c r="G118" s="951" t="s">
        <v>9</v>
      </c>
      <c r="H118" s="1035">
        <v>13601.7</v>
      </c>
      <c r="I118" s="198"/>
      <c r="J118" s="693"/>
      <c r="K118" s="195">
        <f>H118+E118</f>
        <v>14201.7</v>
      </c>
      <c r="L118" s="225">
        <f t="shared" ref="L118:L119" si="14">K118-$N$1</f>
        <v>305</v>
      </c>
      <c r="M118" s="232"/>
      <c r="N118" s="226"/>
      <c r="O118" s="777" t="s">
        <v>686</v>
      </c>
      <c r="P118" s="435"/>
      <c r="Q118" s="385"/>
    </row>
    <row r="119" spans="2:17" s="2" customFormat="1" ht="12.75" customHeight="1" thickBot="1" x14ac:dyDescent="0.35">
      <c r="B119" s="68"/>
      <c r="C119" s="1156"/>
      <c r="D119" s="290"/>
      <c r="E119" s="256">
        <v>1800</v>
      </c>
      <c r="F119" s="293"/>
      <c r="G119" s="491" t="s">
        <v>9</v>
      </c>
      <c r="H119" s="497">
        <v>13601.7</v>
      </c>
      <c r="I119" s="198"/>
      <c r="J119" s="693"/>
      <c r="K119" s="257">
        <f>H119+E119</f>
        <v>15401.7</v>
      </c>
      <c r="L119" s="273">
        <f t="shared" si="14"/>
        <v>1505</v>
      </c>
      <c r="M119" s="232"/>
      <c r="N119" s="226"/>
      <c r="O119" s="777" t="s">
        <v>685</v>
      </c>
      <c r="P119" s="435" t="s">
        <v>546</v>
      </c>
      <c r="Q119" s="385">
        <v>9486</v>
      </c>
    </row>
    <row r="120" spans="2:17" x14ac:dyDescent="0.3">
      <c r="B120" s="131" t="s">
        <v>108</v>
      </c>
      <c r="C120" s="69"/>
      <c r="D120" s="197"/>
      <c r="E120" s="116"/>
      <c r="F120" s="203"/>
      <c r="G120" s="116"/>
      <c r="H120" s="116"/>
      <c r="I120" s="197"/>
      <c r="J120" s="112"/>
      <c r="K120" s="147"/>
      <c r="L120" s="162"/>
      <c r="M120" s="117"/>
      <c r="N120" s="118"/>
      <c r="O120" s="156"/>
      <c r="P120" s="391"/>
      <c r="Q120" s="392"/>
    </row>
    <row r="121" spans="2:17" s="2" customFormat="1" ht="21" customHeight="1" thickBot="1" x14ac:dyDescent="0.35">
      <c r="B121" s="71"/>
      <c r="C121" s="488" t="s">
        <v>109</v>
      </c>
      <c r="D121" s="111"/>
      <c r="E121" s="115">
        <v>12</v>
      </c>
      <c r="F121" s="296">
        <v>12</v>
      </c>
      <c r="G121" s="487" t="s">
        <v>52</v>
      </c>
      <c r="H121" s="718">
        <v>44994</v>
      </c>
      <c r="I121" s="111"/>
      <c r="J121" s="113"/>
      <c r="K121" s="1279">
        <f>EOMONTH(H121,F121) +12</f>
        <v>45394</v>
      </c>
      <c r="L121" s="273"/>
      <c r="M121" s="207">
        <f t="shared" ref="M121:M142" si="15">DAYS360($H$3,K121)</f>
        <v>17</v>
      </c>
      <c r="N121" s="208"/>
      <c r="O121" s="524" t="s">
        <v>525</v>
      </c>
      <c r="P121" s="243"/>
      <c r="Q121" s="244"/>
    </row>
    <row r="122" spans="2:17" s="2" customFormat="1" ht="21" customHeight="1" thickBot="1" x14ac:dyDescent="0.35">
      <c r="B122" s="71"/>
      <c r="C122" s="488" t="s">
        <v>110</v>
      </c>
      <c r="D122" s="111"/>
      <c r="E122" s="115">
        <v>12</v>
      </c>
      <c r="F122" s="296">
        <v>12</v>
      </c>
      <c r="G122" s="487" t="s">
        <v>52</v>
      </c>
      <c r="H122" s="718">
        <v>44994</v>
      </c>
      <c r="I122" s="111"/>
      <c r="J122" s="113"/>
      <c r="K122" s="1279">
        <f>EOMONTH(H122,F122) +12</f>
        <v>45394</v>
      </c>
      <c r="L122" s="273"/>
      <c r="M122" s="207">
        <f>DAYS360($H$3,K122)</f>
        <v>17</v>
      </c>
      <c r="N122" s="208"/>
      <c r="O122" s="524"/>
      <c r="P122" s="243"/>
      <c r="Q122" s="244"/>
    </row>
    <row r="123" spans="2:17" s="2" customFormat="1" ht="13.95" customHeight="1" x14ac:dyDescent="0.3">
      <c r="B123" s="71"/>
      <c r="C123" s="488" t="s">
        <v>111</v>
      </c>
      <c r="D123" s="111"/>
      <c r="E123" s="115">
        <v>200</v>
      </c>
      <c r="F123" s="296"/>
      <c r="G123" s="487" t="s">
        <v>9</v>
      </c>
      <c r="H123" s="769">
        <v>13785.9</v>
      </c>
      <c r="I123" s="111"/>
      <c r="J123" s="113">
        <v>20</v>
      </c>
      <c r="K123" s="252">
        <f>H123+E123</f>
        <v>13985.9</v>
      </c>
      <c r="L123" s="273">
        <f t="shared" ref="L123" si="16">K123-$N$1</f>
        <v>89.199999999998909</v>
      </c>
      <c r="M123" s="207"/>
      <c r="N123" s="208"/>
      <c r="O123" s="524" t="s">
        <v>718</v>
      </c>
      <c r="P123" s="243"/>
      <c r="Q123" s="244"/>
    </row>
    <row r="124" spans="2:17" s="2" customFormat="1" ht="13.95" customHeight="1" thickBot="1" x14ac:dyDescent="0.35">
      <c r="B124" s="71"/>
      <c r="C124" s="488" t="s">
        <v>586</v>
      </c>
      <c r="D124" s="111"/>
      <c r="E124" s="115">
        <v>5</v>
      </c>
      <c r="F124" s="296">
        <v>60</v>
      </c>
      <c r="G124" s="487" t="s">
        <v>52</v>
      </c>
      <c r="H124" s="718">
        <v>43504</v>
      </c>
      <c r="I124" s="111"/>
      <c r="J124" s="1277">
        <v>60</v>
      </c>
      <c r="K124" s="1278">
        <f>EOMONTH(H124,F124) +60</f>
        <v>45411</v>
      </c>
      <c r="L124" s="273"/>
      <c r="M124" s="207">
        <f>DAYS360($H$3,K124)</f>
        <v>34</v>
      </c>
      <c r="N124" s="208"/>
      <c r="O124" s="524" t="s">
        <v>804</v>
      </c>
      <c r="P124" s="243"/>
      <c r="Q124" s="244"/>
    </row>
    <row r="125" spans="2:17" s="2" customFormat="1" ht="13.95" customHeight="1" thickBot="1" x14ac:dyDescent="0.35">
      <c r="B125" s="71"/>
      <c r="C125" s="488" t="s">
        <v>587</v>
      </c>
      <c r="D125" s="111"/>
      <c r="E125" s="115">
        <v>5</v>
      </c>
      <c r="F125" s="296">
        <v>60</v>
      </c>
      <c r="G125" s="487" t="s">
        <v>52</v>
      </c>
      <c r="H125" s="718">
        <v>43504</v>
      </c>
      <c r="I125" s="111"/>
      <c r="J125" s="1277">
        <v>60</v>
      </c>
      <c r="K125" s="1278">
        <f t="shared" ref="K125:K131" si="17">EOMONTH(H125,F125) +60</f>
        <v>45411</v>
      </c>
      <c r="L125" s="273"/>
      <c r="M125" s="207">
        <f t="shared" ref="M125:M131" si="18">DAYS360($H$3,K125)</f>
        <v>34</v>
      </c>
      <c r="N125" s="208"/>
      <c r="O125" s="524"/>
      <c r="P125" s="243"/>
      <c r="Q125" s="244"/>
    </row>
    <row r="126" spans="2:17" s="2" customFormat="1" ht="13.95" customHeight="1" thickBot="1" x14ac:dyDescent="0.35">
      <c r="B126" s="71"/>
      <c r="C126" s="488" t="s">
        <v>588</v>
      </c>
      <c r="D126" s="111"/>
      <c r="E126" s="115">
        <v>5</v>
      </c>
      <c r="F126" s="296">
        <v>60</v>
      </c>
      <c r="G126" s="487" t="s">
        <v>52</v>
      </c>
      <c r="H126" s="718">
        <v>43504</v>
      </c>
      <c r="I126" s="111"/>
      <c r="J126" s="1277">
        <v>60</v>
      </c>
      <c r="K126" s="1278">
        <f t="shared" si="17"/>
        <v>45411</v>
      </c>
      <c r="L126" s="273"/>
      <c r="M126" s="207">
        <f t="shared" si="18"/>
        <v>34</v>
      </c>
      <c r="N126" s="208"/>
      <c r="O126" s="524"/>
      <c r="P126" s="243"/>
      <c r="Q126" s="244"/>
    </row>
    <row r="127" spans="2:17" s="2" customFormat="1" ht="13.95" customHeight="1" thickBot="1" x14ac:dyDescent="0.35">
      <c r="B127" s="71"/>
      <c r="C127" s="488" t="s">
        <v>589</v>
      </c>
      <c r="D127" s="111"/>
      <c r="E127" s="115">
        <v>5</v>
      </c>
      <c r="F127" s="296">
        <v>60</v>
      </c>
      <c r="G127" s="487" t="s">
        <v>52</v>
      </c>
      <c r="H127" s="718">
        <v>43504</v>
      </c>
      <c r="I127" s="111"/>
      <c r="J127" s="1277">
        <v>60</v>
      </c>
      <c r="K127" s="1278">
        <f t="shared" si="17"/>
        <v>45411</v>
      </c>
      <c r="L127" s="273"/>
      <c r="M127" s="207">
        <f t="shared" si="18"/>
        <v>34</v>
      </c>
      <c r="N127" s="208"/>
      <c r="O127" s="524"/>
      <c r="P127" s="243"/>
      <c r="Q127" s="244"/>
    </row>
    <row r="128" spans="2:17" s="2" customFormat="1" ht="13.95" customHeight="1" thickBot="1" x14ac:dyDescent="0.35">
      <c r="B128" s="71"/>
      <c r="C128" s="488" t="s">
        <v>590</v>
      </c>
      <c r="D128" s="111"/>
      <c r="E128" s="115">
        <v>5</v>
      </c>
      <c r="F128" s="296">
        <v>60</v>
      </c>
      <c r="G128" s="487" t="s">
        <v>52</v>
      </c>
      <c r="H128" s="718">
        <v>44692</v>
      </c>
      <c r="I128" s="111"/>
      <c r="J128" s="1277">
        <v>60</v>
      </c>
      <c r="K128" s="1278">
        <f t="shared" si="17"/>
        <v>46598</v>
      </c>
      <c r="L128" s="273"/>
      <c r="M128" s="207">
        <f t="shared" si="18"/>
        <v>1205</v>
      </c>
      <c r="N128" s="208"/>
      <c r="O128" s="524"/>
      <c r="P128" s="243"/>
      <c r="Q128" s="244"/>
    </row>
    <row r="129" spans="1:17" s="2" customFormat="1" ht="13.95" customHeight="1" thickBot="1" x14ac:dyDescent="0.35">
      <c r="B129" s="71"/>
      <c r="C129" s="488" t="s">
        <v>591</v>
      </c>
      <c r="D129" s="111"/>
      <c r="E129" s="115">
        <v>5</v>
      </c>
      <c r="F129" s="296">
        <v>60</v>
      </c>
      <c r="G129" s="487" t="s">
        <v>52</v>
      </c>
      <c r="H129" s="718">
        <v>44692</v>
      </c>
      <c r="I129" s="111"/>
      <c r="J129" s="1277">
        <v>60</v>
      </c>
      <c r="K129" s="1278">
        <f t="shared" si="17"/>
        <v>46598</v>
      </c>
      <c r="L129" s="273"/>
      <c r="M129" s="207">
        <f t="shared" si="18"/>
        <v>1205</v>
      </c>
      <c r="N129" s="208"/>
      <c r="O129" s="524"/>
      <c r="P129" s="243"/>
      <c r="Q129" s="244"/>
    </row>
    <row r="130" spans="1:17" s="2" customFormat="1" ht="13.95" customHeight="1" thickBot="1" x14ac:dyDescent="0.35">
      <c r="B130" s="71"/>
      <c r="C130" s="488" t="s">
        <v>592</v>
      </c>
      <c r="D130" s="111"/>
      <c r="E130" s="115">
        <v>5</v>
      </c>
      <c r="F130" s="296">
        <v>60</v>
      </c>
      <c r="G130" s="487" t="s">
        <v>52</v>
      </c>
      <c r="H130" s="718">
        <v>44692</v>
      </c>
      <c r="I130" s="111"/>
      <c r="J130" s="1277">
        <v>60</v>
      </c>
      <c r="K130" s="1278">
        <f t="shared" si="17"/>
        <v>46598</v>
      </c>
      <c r="L130" s="273"/>
      <c r="M130" s="207">
        <f t="shared" si="18"/>
        <v>1205</v>
      </c>
      <c r="N130" s="208"/>
      <c r="O130" s="524"/>
      <c r="P130" s="243"/>
      <c r="Q130" s="244"/>
    </row>
    <row r="131" spans="1:17" s="2" customFormat="1" ht="13.95" customHeight="1" thickBot="1" x14ac:dyDescent="0.35">
      <c r="B131" s="71"/>
      <c r="C131" s="488" t="s">
        <v>593</v>
      </c>
      <c r="D131" s="111"/>
      <c r="E131" s="115">
        <v>5</v>
      </c>
      <c r="F131" s="296">
        <v>60</v>
      </c>
      <c r="G131" s="487" t="s">
        <v>52</v>
      </c>
      <c r="H131" s="718">
        <v>44692</v>
      </c>
      <c r="I131" s="111"/>
      <c r="J131" s="1277">
        <v>60</v>
      </c>
      <c r="K131" s="1278">
        <f t="shared" si="17"/>
        <v>46598</v>
      </c>
      <c r="L131" s="273"/>
      <c r="M131" s="207">
        <f t="shared" si="18"/>
        <v>1205</v>
      </c>
      <c r="N131" s="208"/>
      <c r="O131" s="524"/>
      <c r="P131" s="243"/>
      <c r="Q131" s="244"/>
    </row>
    <row r="132" spans="1:17" s="2" customFormat="1" ht="16.95" customHeight="1" thickBot="1" x14ac:dyDescent="0.35">
      <c r="B132" s="71"/>
      <c r="C132" s="65" t="s">
        <v>112</v>
      </c>
      <c r="D132" s="111"/>
      <c r="E132" s="115">
        <v>12</v>
      </c>
      <c r="F132" s="296">
        <v>12</v>
      </c>
      <c r="G132" s="115" t="s">
        <v>52</v>
      </c>
      <c r="H132" s="718">
        <v>44994</v>
      </c>
      <c r="I132" s="111"/>
      <c r="J132" s="1277">
        <v>12</v>
      </c>
      <c r="K132" s="1278">
        <f>EOMONTH(H132,F132) +12</f>
        <v>45394</v>
      </c>
      <c r="L132" s="273"/>
      <c r="M132" s="207">
        <f t="shared" si="15"/>
        <v>17</v>
      </c>
      <c r="N132" s="208"/>
      <c r="O132" s="524" t="s">
        <v>501</v>
      </c>
      <c r="P132" s="243"/>
      <c r="Q132" s="244"/>
    </row>
    <row r="133" spans="1:17" s="2" customFormat="1" ht="18" customHeight="1" thickBot="1" x14ac:dyDescent="0.35">
      <c r="B133" s="71"/>
      <c r="C133" s="488" t="s">
        <v>114</v>
      </c>
      <c r="D133" s="111"/>
      <c r="E133" s="115">
        <v>1</v>
      </c>
      <c r="F133" s="296">
        <v>12</v>
      </c>
      <c r="G133" s="115" t="s">
        <v>52</v>
      </c>
      <c r="H133" s="719">
        <v>44994</v>
      </c>
      <c r="I133" s="111"/>
      <c r="J133" s="1277">
        <v>12</v>
      </c>
      <c r="K133" s="1278">
        <f>EOMONTH(H133,F133) +12</f>
        <v>45394</v>
      </c>
      <c r="L133" s="273"/>
      <c r="M133" s="207">
        <f t="shared" si="15"/>
        <v>17</v>
      </c>
      <c r="N133" s="208"/>
      <c r="O133" s="524" t="s">
        <v>113</v>
      </c>
      <c r="P133" s="243"/>
      <c r="Q133" s="244"/>
    </row>
    <row r="134" spans="1:17" s="2" customFormat="1" ht="37.75" thickBot="1" x14ac:dyDescent="0.35">
      <c r="A134" s="559" t="s">
        <v>115</v>
      </c>
      <c r="B134" s="71"/>
      <c r="C134" s="65" t="s">
        <v>116</v>
      </c>
      <c r="D134" s="111"/>
      <c r="E134" s="384">
        <v>12</v>
      </c>
      <c r="F134" s="770">
        <v>12</v>
      </c>
      <c r="G134" s="384" t="s">
        <v>52</v>
      </c>
      <c r="H134" s="1280">
        <v>44994</v>
      </c>
      <c r="I134" s="795"/>
      <c r="J134" s="188">
        <v>12</v>
      </c>
      <c r="K134" s="1279">
        <f>EOMONTH(H134,F134) +12</f>
        <v>45394</v>
      </c>
      <c r="L134" s="781"/>
      <c r="M134" s="811">
        <f t="shared" si="15"/>
        <v>17</v>
      </c>
      <c r="N134" s="790"/>
      <c r="O134" s="791" t="s">
        <v>117</v>
      </c>
      <c r="P134" s="799"/>
      <c r="Q134" s="800"/>
    </row>
    <row r="135" spans="1:17" s="2" customFormat="1" ht="15" customHeight="1" x14ac:dyDescent="0.3">
      <c r="B135" s="71"/>
      <c r="C135" s="488" t="s">
        <v>118</v>
      </c>
      <c r="D135" s="111"/>
      <c r="E135" s="115">
        <v>12</v>
      </c>
      <c r="F135" s="296">
        <v>12</v>
      </c>
      <c r="G135" s="487" t="s">
        <v>52</v>
      </c>
      <c r="H135" s="719">
        <v>44994</v>
      </c>
      <c r="I135" s="111"/>
      <c r="J135" s="1277">
        <v>12</v>
      </c>
      <c r="K135" s="285">
        <f>EOMONTH(H135,E135)+12</f>
        <v>45394</v>
      </c>
      <c r="L135" s="273"/>
      <c r="M135" s="207">
        <f t="shared" si="15"/>
        <v>17</v>
      </c>
      <c r="N135" s="208"/>
      <c r="O135" s="524" t="s">
        <v>119</v>
      </c>
      <c r="P135" s="243"/>
      <c r="Q135" s="244"/>
    </row>
    <row r="136" spans="1:17" s="2" customFormat="1" ht="18" customHeight="1" x14ac:dyDescent="0.3">
      <c r="B136" s="71"/>
      <c r="C136" s="488" t="s">
        <v>120</v>
      </c>
      <c r="D136" s="111"/>
      <c r="E136" s="115">
        <v>12</v>
      </c>
      <c r="F136" s="296">
        <v>12</v>
      </c>
      <c r="G136" s="487" t="s">
        <v>52</v>
      </c>
      <c r="H136" s="719">
        <v>44994</v>
      </c>
      <c r="I136" s="111"/>
      <c r="J136" s="1277">
        <v>12</v>
      </c>
      <c r="K136" s="285">
        <f>EOMONTH(H136,E136) +12</f>
        <v>45394</v>
      </c>
      <c r="L136" s="273"/>
      <c r="M136" s="207">
        <f t="shared" si="15"/>
        <v>17</v>
      </c>
      <c r="N136" s="208"/>
      <c r="O136" s="524" t="s">
        <v>121</v>
      </c>
      <c r="P136" s="243"/>
      <c r="Q136" s="244"/>
    </row>
    <row r="137" spans="1:17" s="2" customFormat="1" ht="26.25" customHeight="1" x14ac:dyDescent="0.3">
      <c r="B137" s="71"/>
      <c r="C137" s="488" t="s">
        <v>122</v>
      </c>
      <c r="D137" s="111"/>
      <c r="E137" s="384">
        <v>12</v>
      </c>
      <c r="F137" s="770">
        <v>12</v>
      </c>
      <c r="G137" s="764" t="s">
        <v>52</v>
      </c>
      <c r="H137" s="1280">
        <v>44994</v>
      </c>
      <c r="I137" s="795"/>
      <c r="J137" s="188">
        <v>12</v>
      </c>
      <c r="K137" s="1281">
        <f>EOMONTH(H137,E137) +12</f>
        <v>45394</v>
      </c>
      <c r="L137" s="781"/>
      <c r="M137" s="811">
        <f>DAYS360($H$3,K137)</f>
        <v>17</v>
      </c>
      <c r="N137" s="790"/>
      <c r="O137" s="791" t="s">
        <v>123</v>
      </c>
      <c r="P137" s="799"/>
      <c r="Q137" s="800"/>
    </row>
    <row r="138" spans="1:17" s="2" customFormat="1" x14ac:dyDescent="0.3">
      <c r="B138" s="71"/>
      <c r="C138" s="477" t="s">
        <v>124</v>
      </c>
      <c r="D138" s="111"/>
      <c r="E138" s="115">
        <v>24</v>
      </c>
      <c r="F138" s="296"/>
      <c r="G138" s="115" t="s">
        <v>52</v>
      </c>
      <c r="H138" s="718">
        <v>44993</v>
      </c>
      <c r="I138" s="111"/>
      <c r="J138" s="1277">
        <v>24</v>
      </c>
      <c r="K138" s="285">
        <f>EOMONTH(H138,E138) +12</f>
        <v>45759</v>
      </c>
      <c r="L138" s="273"/>
      <c r="M138" s="207">
        <f t="shared" si="15"/>
        <v>377</v>
      </c>
      <c r="N138" s="208"/>
      <c r="O138" s="524" t="s">
        <v>125</v>
      </c>
      <c r="P138" s="243"/>
      <c r="Q138" s="244"/>
    </row>
    <row r="139" spans="1:17" s="2" customFormat="1" x14ac:dyDescent="0.3">
      <c r="B139" s="71"/>
      <c r="C139" s="477" t="s">
        <v>126</v>
      </c>
      <c r="D139" s="111"/>
      <c r="E139" s="115">
        <v>24</v>
      </c>
      <c r="F139" s="296"/>
      <c r="G139" s="115" t="s">
        <v>52</v>
      </c>
      <c r="H139" s="718">
        <v>44993</v>
      </c>
      <c r="I139" s="111"/>
      <c r="J139" s="1277">
        <v>24</v>
      </c>
      <c r="K139" s="285">
        <f>EOMONTH(H139,E139)+24</f>
        <v>45771</v>
      </c>
      <c r="L139" s="273"/>
      <c r="M139" s="207">
        <f t="shared" si="15"/>
        <v>389</v>
      </c>
      <c r="N139" s="208"/>
      <c r="O139" s="524" t="s">
        <v>125</v>
      </c>
      <c r="P139" s="243"/>
      <c r="Q139" s="244"/>
    </row>
    <row r="140" spans="1:17" s="2" customFormat="1" x14ac:dyDescent="0.3">
      <c r="B140" s="71"/>
      <c r="C140" s="488" t="s">
        <v>127</v>
      </c>
      <c r="D140" s="111"/>
      <c r="E140" s="115">
        <v>24</v>
      </c>
      <c r="F140" s="296"/>
      <c r="G140" s="115" t="s">
        <v>52</v>
      </c>
      <c r="H140" s="718">
        <v>44993</v>
      </c>
      <c r="I140" s="111"/>
      <c r="J140" s="1277">
        <v>24</v>
      </c>
      <c r="K140" s="285">
        <f>EOMONTH(H140,E140)+24</f>
        <v>45771</v>
      </c>
      <c r="L140" s="273"/>
      <c r="M140" s="207">
        <f t="shared" si="15"/>
        <v>389</v>
      </c>
      <c r="N140" s="208"/>
      <c r="O140" s="524" t="s">
        <v>128</v>
      </c>
      <c r="P140" s="243"/>
      <c r="Q140" s="244"/>
    </row>
    <row r="141" spans="1:17" s="2" customFormat="1" x14ac:dyDescent="0.3">
      <c r="B141" s="71"/>
      <c r="C141" s="488" t="s">
        <v>129</v>
      </c>
      <c r="D141" s="111"/>
      <c r="E141" s="115">
        <v>24</v>
      </c>
      <c r="F141" s="296"/>
      <c r="G141" s="115" t="s">
        <v>52</v>
      </c>
      <c r="H141" s="718">
        <v>44993</v>
      </c>
      <c r="I141" s="111"/>
      <c r="J141" s="1277">
        <v>24</v>
      </c>
      <c r="K141" s="285">
        <f>EOMONTH(H141,E141)+24</f>
        <v>45771</v>
      </c>
      <c r="L141" s="273"/>
      <c r="M141" s="207">
        <f t="shared" si="15"/>
        <v>389</v>
      </c>
      <c r="N141" s="208"/>
      <c r="O141" s="524" t="s">
        <v>130</v>
      </c>
      <c r="Q141" s="244"/>
    </row>
    <row r="142" spans="1:17" s="2" customFormat="1" x14ac:dyDescent="0.3">
      <c r="B142" s="71"/>
      <c r="C142" s="488" t="s">
        <v>131</v>
      </c>
      <c r="D142" s="111"/>
      <c r="E142" s="115">
        <v>36</v>
      </c>
      <c r="F142" s="296">
        <v>36</v>
      </c>
      <c r="G142" s="115" t="s">
        <v>52</v>
      </c>
      <c r="H142" s="718">
        <v>44232</v>
      </c>
      <c r="I142" s="111"/>
      <c r="J142" s="1277">
        <v>36</v>
      </c>
      <c r="K142" s="285">
        <f>EOMONTH(H142,F142)+36</f>
        <v>45387</v>
      </c>
      <c r="L142" s="273"/>
      <c r="M142" s="207">
        <f t="shared" si="15"/>
        <v>10</v>
      </c>
      <c r="N142" s="208"/>
      <c r="O142" s="524" t="s">
        <v>132</v>
      </c>
      <c r="P142" s="243"/>
      <c r="Q142" s="244"/>
    </row>
    <row r="143" spans="1:17" s="2" customFormat="1" ht="24.9" x14ac:dyDescent="0.3">
      <c r="B143" s="71"/>
      <c r="C143" s="488" t="s">
        <v>716</v>
      </c>
      <c r="D143" s="111"/>
      <c r="E143" s="115">
        <v>200</v>
      </c>
      <c r="F143" s="296"/>
      <c r="G143" s="115" t="s">
        <v>9</v>
      </c>
      <c r="H143" s="527">
        <v>12532.1</v>
      </c>
      <c r="I143" s="111"/>
      <c r="J143" s="113"/>
      <c r="K143" s="252">
        <f>H143+E143</f>
        <v>12732.1</v>
      </c>
      <c r="L143" s="273"/>
      <c r="M143" s="207"/>
      <c r="N143" s="315"/>
      <c r="O143" s="405" t="s">
        <v>133</v>
      </c>
      <c r="P143" s="243"/>
      <c r="Q143" s="244"/>
    </row>
    <row r="144" spans="1:17" s="2" customFormat="1" ht="25.3" thickBot="1" x14ac:dyDescent="0.35">
      <c r="B144" s="71"/>
      <c r="C144" s="1025" t="s">
        <v>134</v>
      </c>
      <c r="D144" s="290"/>
      <c r="E144" s="540">
        <v>5</v>
      </c>
      <c r="F144" s="778">
        <v>60</v>
      </c>
      <c r="G144" s="540" t="s">
        <v>66</v>
      </c>
      <c r="H144" s="1026">
        <v>43504</v>
      </c>
      <c r="I144" s="1027"/>
      <c r="J144" s="188">
        <v>60</v>
      </c>
      <c r="K144" s="1279">
        <f t="shared" ref="K144" si="19">EOMONTH(H144,F144) +60</f>
        <v>45411</v>
      </c>
      <c r="L144" s="1028"/>
      <c r="M144" s="1029">
        <f>DAYS360($H$3,K144)</f>
        <v>34</v>
      </c>
      <c r="N144" s="1030"/>
      <c r="O144" s="1031" t="s">
        <v>113</v>
      </c>
      <c r="P144" s="502"/>
      <c r="Q144" s="1032"/>
    </row>
    <row r="145" spans="2:17" s="2" customFormat="1" ht="24.9" x14ac:dyDescent="0.3">
      <c r="B145" s="71"/>
      <c r="C145" s="913" t="s">
        <v>710</v>
      </c>
      <c r="D145" s="199"/>
      <c r="E145" s="914">
        <v>600</v>
      </c>
      <c r="F145" s="915"/>
      <c r="G145" s="914" t="s">
        <v>9</v>
      </c>
      <c r="H145" s="916">
        <v>13785.9</v>
      </c>
      <c r="I145" s="917"/>
      <c r="J145" s="918"/>
      <c r="K145" s="919">
        <f>H145+E145</f>
        <v>14385.9</v>
      </c>
      <c r="L145" s="920">
        <f>K145-$N$1</f>
        <v>489.19999999999891</v>
      </c>
      <c r="M145" s="921"/>
      <c r="N145" s="922"/>
      <c r="O145" s="1042" t="s">
        <v>709</v>
      </c>
      <c r="P145" s="924"/>
      <c r="Q145" s="925"/>
    </row>
    <row r="146" spans="2:17" s="2" customFormat="1" ht="12.9" thickBot="1" x14ac:dyDescent="0.35">
      <c r="B146" s="71"/>
      <c r="C146" s="926" t="s">
        <v>71</v>
      </c>
      <c r="D146" s="200"/>
      <c r="E146" s="927">
        <v>18</v>
      </c>
      <c r="F146" s="928"/>
      <c r="G146" s="927" t="s">
        <v>52</v>
      </c>
      <c r="H146" s="930">
        <v>45247</v>
      </c>
      <c r="I146" s="931"/>
      <c r="J146" s="932"/>
      <c r="K146" s="1043">
        <f>EOMONTH(H146,E146)</f>
        <v>45808</v>
      </c>
      <c r="L146" s="934"/>
      <c r="M146" s="935">
        <f>DAYS360($H$3,K146)</f>
        <v>426</v>
      </c>
      <c r="N146" s="936"/>
      <c r="O146" s="937"/>
      <c r="P146" s="890"/>
      <c r="Q146" s="891"/>
    </row>
    <row r="147" spans="2:17" s="2" customFormat="1" ht="15" customHeight="1" thickBot="1" x14ac:dyDescent="0.35">
      <c r="B147" s="71"/>
      <c r="C147" s="564" t="s">
        <v>135</v>
      </c>
      <c r="D147" s="1033"/>
      <c r="E147" s="949">
        <v>1200</v>
      </c>
      <c r="F147" s="1034"/>
      <c r="G147" s="949" t="s">
        <v>9</v>
      </c>
      <c r="H147" s="1035">
        <v>13366</v>
      </c>
      <c r="I147" s="1033"/>
      <c r="J147" s="301"/>
      <c r="K147" s="1036">
        <f>H147+E147</f>
        <v>14566</v>
      </c>
      <c r="L147" s="1037">
        <f>K147-$N$1</f>
        <v>669.29999999999927</v>
      </c>
      <c r="M147" s="1038"/>
      <c r="N147" s="1039"/>
      <c r="O147" s="1040" t="s">
        <v>136</v>
      </c>
      <c r="P147" s="1041"/>
      <c r="Q147" s="948"/>
    </row>
    <row r="148" spans="2:17" s="2" customFormat="1" x14ac:dyDescent="0.3">
      <c r="B148" s="71"/>
      <c r="C148" s="913" t="s">
        <v>137</v>
      </c>
      <c r="D148" s="199"/>
      <c r="E148" s="914">
        <v>2000</v>
      </c>
      <c r="F148" s="915"/>
      <c r="G148" s="914" t="s">
        <v>9</v>
      </c>
      <c r="H148" s="916">
        <v>12927.8</v>
      </c>
      <c r="I148" s="917"/>
      <c r="J148" s="918"/>
      <c r="K148" s="919">
        <f>H148+E148</f>
        <v>14927.8</v>
      </c>
      <c r="L148" s="920">
        <f>K148-$N$1</f>
        <v>1031.0999999999985</v>
      </c>
      <c r="M148" s="921"/>
      <c r="N148" s="922"/>
      <c r="O148" s="923" t="s">
        <v>138</v>
      </c>
      <c r="P148" s="924"/>
      <c r="Q148" s="925"/>
    </row>
    <row r="149" spans="2:17" s="2" customFormat="1" ht="15" customHeight="1" thickBot="1" x14ac:dyDescent="0.35">
      <c r="B149" s="71"/>
      <c r="C149" s="926" t="s">
        <v>139</v>
      </c>
      <c r="D149" s="200"/>
      <c r="E149" s="927">
        <v>4</v>
      </c>
      <c r="F149" s="928">
        <f>4*365</f>
        <v>1460</v>
      </c>
      <c r="G149" s="929" t="s">
        <v>66</v>
      </c>
      <c r="H149" s="930">
        <v>44769</v>
      </c>
      <c r="I149" s="931"/>
      <c r="J149" s="932"/>
      <c r="K149" s="933">
        <f>H149+F149</f>
        <v>46229</v>
      </c>
      <c r="L149" s="934"/>
      <c r="M149" s="935">
        <f>DAYS360($H$3,K149)</f>
        <v>841</v>
      </c>
      <c r="N149" s="936"/>
      <c r="O149" s="937"/>
      <c r="P149" s="890"/>
      <c r="Q149" s="891"/>
    </row>
    <row r="150" spans="2:17" s="2" customFormat="1" ht="25.5" customHeight="1" x14ac:dyDescent="0.3">
      <c r="B150" s="71"/>
      <c r="C150" s="941" t="s">
        <v>140</v>
      </c>
      <c r="D150" s="942"/>
      <c r="E150" s="914">
        <v>20000</v>
      </c>
      <c r="F150" s="915"/>
      <c r="G150" s="914" t="s">
        <v>9</v>
      </c>
      <c r="H150" s="916"/>
      <c r="I150" s="917"/>
      <c r="J150" s="918"/>
      <c r="K150" s="919">
        <f t="shared" ref="K150:K166" si="20">H150+E150</f>
        <v>20000</v>
      </c>
      <c r="L150" s="920">
        <f>K150-$N$1</f>
        <v>6103.2999999999993</v>
      </c>
      <c r="M150" s="921"/>
      <c r="N150" s="922"/>
      <c r="O150" s="923" t="s">
        <v>113</v>
      </c>
      <c r="P150" s="924"/>
      <c r="Q150" s="925"/>
    </row>
    <row r="151" spans="2:17" s="2" customFormat="1" ht="12.9" thickBot="1" x14ac:dyDescent="0.35">
      <c r="B151" s="71"/>
      <c r="C151" s="926" t="s">
        <v>141</v>
      </c>
      <c r="D151" s="943"/>
      <c r="E151" s="927">
        <v>1200</v>
      </c>
      <c r="F151" s="928"/>
      <c r="G151" s="927" t="s">
        <v>9</v>
      </c>
      <c r="H151" s="944"/>
      <c r="I151" s="931"/>
      <c r="J151" s="932"/>
      <c r="K151" s="945">
        <f>H151+E151</f>
        <v>1200</v>
      </c>
      <c r="L151" s="934"/>
      <c r="M151" s="935"/>
      <c r="N151" s="936"/>
      <c r="O151" s="946" t="s">
        <v>113</v>
      </c>
      <c r="P151" s="890"/>
      <c r="Q151" s="891"/>
    </row>
    <row r="152" spans="2:17" s="2" customFormat="1" ht="24.9" x14ac:dyDescent="0.3">
      <c r="B152" s="71"/>
      <c r="C152" s="490" t="s">
        <v>463</v>
      </c>
      <c r="D152" s="198"/>
      <c r="E152" s="135">
        <v>500</v>
      </c>
      <c r="F152" s="205"/>
      <c r="G152" s="135" t="s">
        <v>12</v>
      </c>
      <c r="H152" s="938">
        <v>14075</v>
      </c>
      <c r="I152" s="198"/>
      <c r="J152" s="693"/>
      <c r="K152" s="939">
        <f t="shared" si="20"/>
        <v>14575</v>
      </c>
      <c r="L152" s="225"/>
      <c r="M152" s="232"/>
      <c r="N152" s="226">
        <f t="shared" ref="N152:N170" si="21">K152-$N$2</f>
        <v>384</v>
      </c>
      <c r="O152" s="940" t="s">
        <v>467</v>
      </c>
      <c r="P152" s="435"/>
      <c r="Q152" s="385"/>
    </row>
    <row r="153" spans="2:17" s="2" customFormat="1" ht="74.599999999999994" x14ac:dyDescent="0.3">
      <c r="B153" s="71"/>
      <c r="C153" s="794" t="s">
        <v>464</v>
      </c>
      <c r="D153" s="795"/>
      <c r="E153" s="384">
        <v>500</v>
      </c>
      <c r="F153" s="770"/>
      <c r="G153" s="384" t="s">
        <v>12</v>
      </c>
      <c r="H153" s="801">
        <v>14075</v>
      </c>
      <c r="I153" s="795"/>
      <c r="J153" s="788"/>
      <c r="K153" s="796">
        <f t="shared" si="20"/>
        <v>14575</v>
      </c>
      <c r="L153" s="797"/>
      <c r="M153" s="798"/>
      <c r="N153" s="790">
        <f t="shared" si="21"/>
        <v>384</v>
      </c>
      <c r="O153" s="791" t="s">
        <v>468</v>
      </c>
      <c r="P153" s="799"/>
      <c r="Q153" s="800"/>
    </row>
    <row r="154" spans="2:17" s="2" customFormat="1" ht="74.599999999999994" x14ac:dyDescent="0.3">
      <c r="B154" s="71"/>
      <c r="C154" s="794" t="s">
        <v>465</v>
      </c>
      <c r="D154" s="795"/>
      <c r="E154" s="384">
        <v>500</v>
      </c>
      <c r="F154" s="770"/>
      <c r="G154" s="384" t="s">
        <v>12</v>
      </c>
      <c r="H154" s="801">
        <v>14075</v>
      </c>
      <c r="I154" s="795"/>
      <c r="J154" s="788"/>
      <c r="K154" s="796">
        <f t="shared" si="20"/>
        <v>14575</v>
      </c>
      <c r="L154" s="797"/>
      <c r="M154" s="798"/>
      <c r="N154" s="790">
        <f t="shared" si="21"/>
        <v>384</v>
      </c>
      <c r="O154" s="791" t="s">
        <v>469</v>
      </c>
      <c r="P154" s="799"/>
      <c r="Q154" s="800"/>
    </row>
    <row r="155" spans="2:17" s="2" customFormat="1" ht="62.15" x14ac:dyDescent="0.3">
      <c r="B155" s="71"/>
      <c r="C155" s="794" t="s">
        <v>466</v>
      </c>
      <c r="D155" s="795"/>
      <c r="E155" s="384">
        <v>2500</v>
      </c>
      <c r="F155" s="770"/>
      <c r="G155" s="384" t="s">
        <v>12</v>
      </c>
      <c r="H155" s="831"/>
      <c r="I155" s="795"/>
      <c r="J155" s="788"/>
      <c r="K155" s="796">
        <f t="shared" si="20"/>
        <v>2500</v>
      </c>
      <c r="L155" s="797"/>
      <c r="M155" s="798"/>
      <c r="N155" s="790"/>
      <c r="O155" s="791" t="s">
        <v>470</v>
      </c>
      <c r="P155" s="799"/>
      <c r="Q155" s="800"/>
    </row>
    <row r="156" spans="2:17" s="2" customFormat="1" x14ac:dyDescent="0.3">
      <c r="B156" s="71"/>
      <c r="C156" s="65" t="s">
        <v>142</v>
      </c>
      <c r="D156" s="111"/>
      <c r="E156" s="251">
        <v>5000</v>
      </c>
      <c r="F156" s="294"/>
      <c r="G156" s="251" t="s">
        <v>12</v>
      </c>
      <c r="H156" s="717">
        <v>9856</v>
      </c>
      <c r="I156" s="111"/>
      <c r="J156" s="113"/>
      <c r="K156" s="241">
        <f t="shared" si="20"/>
        <v>14856</v>
      </c>
      <c r="L156" s="225"/>
      <c r="M156" s="232"/>
      <c r="N156" s="208">
        <f t="shared" si="21"/>
        <v>665</v>
      </c>
      <c r="O156" s="524" t="s">
        <v>143</v>
      </c>
      <c r="P156" s="243"/>
      <c r="Q156" s="244"/>
    </row>
    <row r="157" spans="2:17" s="2" customFormat="1" ht="24.9" x14ac:dyDescent="0.3">
      <c r="B157" s="71"/>
      <c r="C157" s="794" t="s">
        <v>144</v>
      </c>
      <c r="D157" s="795"/>
      <c r="E157" s="384">
        <v>1000</v>
      </c>
      <c r="F157" s="770"/>
      <c r="G157" s="384" t="s">
        <v>12</v>
      </c>
      <c r="H157" s="831">
        <v>14075</v>
      </c>
      <c r="I157" s="795"/>
      <c r="J157" s="788"/>
      <c r="K157" s="796">
        <f t="shared" si="20"/>
        <v>15075</v>
      </c>
      <c r="L157" s="797"/>
      <c r="M157" s="798"/>
      <c r="N157" s="790">
        <f t="shared" si="21"/>
        <v>884</v>
      </c>
      <c r="O157" s="563" t="s">
        <v>717</v>
      </c>
      <c r="P157" s="243"/>
      <c r="Q157" s="244"/>
    </row>
    <row r="158" spans="2:17" s="2" customFormat="1" x14ac:dyDescent="0.3">
      <c r="B158" s="71"/>
      <c r="C158" s="250" t="s">
        <v>145</v>
      </c>
      <c r="D158" s="111"/>
      <c r="E158" s="115">
        <v>2500</v>
      </c>
      <c r="F158" s="296"/>
      <c r="G158" s="115" t="s">
        <v>12</v>
      </c>
      <c r="H158" s="720">
        <v>12743.6</v>
      </c>
      <c r="I158" s="111"/>
      <c r="J158" s="113"/>
      <c r="K158" s="241">
        <f>H158+E158</f>
        <v>15243.6</v>
      </c>
      <c r="L158" s="225"/>
      <c r="M158" s="232"/>
      <c r="N158" s="208">
        <f t="shared" si="21"/>
        <v>1052.6000000000004</v>
      </c>
      <c r="O158" s="563" t="s">
        <v>146</v>
      </c>
      <c r="P158" s="243"/>
      <c r="Q158" s="244"/>
    </row>
    <row r="159" spans="2:17" s="2" customFormat="1" x14ac:dyDescent="0.3">
      <c r="B159" s="71"/>
      <c r="C159" s="489" t="s">
        <v>692</v>
      </c>
      <c r="D159" s="111"/>
      <c r="E159" s="115">
        <v>1000</v>
      </c>
      <c r="F159" s="296"/>
      <c r="G159" s="115" t="s">
        <v>12</v>
      </c>
      <c r="H159" s="717">
        <v>13830</v>
      </c>
      <c r="I159" s="111"/>
      <c r="J159" s="113"/>
      <c r="K159" s="241">
        <f t="shared" ref="K159" si="22">H159+E159</f>
        <v>14830</v>
      </c>
      <c r="L159" s="613"/>
      <c r="M159" s="614"/>
      <c r="N159" s="242">
        <f t="shared" si="21"/>
        <v>639</v>
      </c>
      <c r="O159" s="563" t="s">
        <v>471</v>
      </c>
      <c r="P159" s="243"/>
      <c r="Q159" s="244"/>
    </row>
    <row r="160" spans="2:17" s="2" customFormat="1" ht="24.9" x14ac:dyDescent="0.3">
      <c r="B160" s="71"/>
      <c r="C160" s="488" t="s">
        <v>147</v>
      </c>
      <c r="D160" s="287"/>
      <c r="E160" s="115">
        <v>500</v>
      </c>
      <c r="F160" s="296"/>
      <c r="G160" s="487" t="s">
        <v>12</v>
      </c>
      <c r="H160" s="717">
        <v>13830</v>
      </c>
      <c r="I160" s="111"/>
      <c r="J160" s="113"/>
      <c r="K160" s="241">
        <f t="shared" si="20"/>
        <v>14330</v>
      </c>
      <c r="L160" s="225"/>
      <c r="M160" s="232"/>
      <c r="N160" s="208">
        <f t="shared" si="21"/>
        <v>139</v>
      </c>
      <c r="O160" s="563" t="s">
        <v>148</v>
      </c>
      <c r="P160" s="243"/>
      <c r="Q160" s="244"/>
    </row>
    <row r="161" spans="2:17" s="2" customFormat="1" ht="37.299999999999997" x14ac:dyDescent="0.3">
      <c r="B161" s="71"/>
      <c r="C161" s="564" t="s">
        <v>149</v>
      </c>
      <c r="D161" s="287"/>
      <c r="E161" s="384">
        <v>1000</v>
      </c>
      <c r="F161" s="770"/>
      <c r="G161" s="384" t="s">
        <v>12</v>
      </c>
      <c r="H161" s="801">
        <v>13830</v>
      </c>
      <c r="I161" s="795"/>
      <c r="J161" s="788"/>
      <c r="K161" s="796">
        <f t="shared" si="20"/>
        <v>14830</v>
      </c>
      <c r="L161" s="797"/>
      <c r="M161" s="798"/>
      <c r="N161" s="790">
        <f t="shared" si="21"/>
        <v>639</v>
      </c>
      <c r="O161" s="802" t="s">
        <v>150</v>
      </c>
      <c r="P161" s="799"/>
      <c r="Q161" s="800"/>
    </row>
    <row r="162" spans="2:17" s="2" customFormat="1" x14ac:dyDescent="0.3">
      <c r="B162" s="71"/>
      <c r="C162" s="488" t="s">
        <v>151</v>
      </c>
      <c r="D162" s="287"/>
      <c r="E162" s="115">
        <v>1000</v>
      </c>
      <c r="F162" s="296"/>
      <c r="G162" s="115" t="s">
        <v>12</v>
      </c>
      <c r="H162" s="717">
        <v>13830</v>
      </c>
      <c r="I162" s="111"/>
      <c r="J162" s="113"/>
      <c r="K162" s="241">
        <f t="shared" si="20"/>
        <v>14830</v>
      </c>
      <c r="L162" s="225"/>
      <c r="M162" s="232"/>
      <c r="N162" s="208">
        <f t="shared" si="21"/>
        <v>639</v>
      </c>
      <c r="O162" s="563" t="s">
        <v>152</v>
      </c>
      <c r="P162" s="243"/>
      <c r="Q162" s="244"/>
    </row>
    <row r="163" spans="2:17" s="2" customFormat="1" ht="27.75" customHeight="1" x14ac:dyDescent="0.3">
      <c r="B163" s="71"/>
      <c r="C163" s="564" t="s">
        <v>153</v>
      </c>
      <c r="D163" s="111"/>
      <c r="E163" s="115">
        <v>10000</v>
      </c>
      <c r="F163" s="296"/>
      <c r="G163" s="115" t="s">
        <v>12</v>
      </c>
      <c r="H163" s="717">
        <v>9856</v>
      </c>
      <c r="I163" s="111"/>
      <c r="J163" s="113"/>
      <c r="K163" s="241">
        <f t="shared" si="20"/>
        <v>19856</v>
      </c>
      <c r="L163" s="225"/>
      <c r="M163" s="232"/>
      <c r="N163" s="208">
        <f t="shared" si="21"/>
        <v>5665</v>
      </c>
      <c r="O163" s="563" t="s">
        <v>154</v>
      </c>
      <c r="P163" s="243"/>
      <c r="Q163" s="244"/>
    </row>
    <row r="164" spans="2:17" s="2" customFormat="1" x14ac:dyDescent="0.3">
      <c r="B164" s="71"/>
      <c r="C164" s="489" t="s">
        <v>155</v>
      </c>
      <c r="D164" s="287"/>
      <c r="E164" s="115">
        <v>1000</v>
      </c>
      <c r="F164" s="296"/>
      <c r="G164" s="115" t="s">
        <v>12</v>
      </c>
      <c r="H164" s="717">
        <v>13256</v>
      </c>
      <c r="I164" s="111"/>
      <c r="J164" s="113"/>
      <c r="K164" s="241">
        <f t="shared" si="20"/>
        <v>14256</v>
      </c>
      <c r="L164" s="225"/>
      <c r="M164" s="232"/>
      <c r="N164" s="208">
        <f t="shared" si="21"/>
        <v>65</v>
      </c>
      <c r="O164" s="563" t="s">
        <v>156</v>
      </c>
      <c r="P164" s="243"/>
      <c r="Q164" s="385"/>
    </row>
    <row r="165" spans="2:17" s="2" customFormat="1" x14ac:dyDescent="0.3">
      <c r="B165" s="71"/>
      <c r="C165" s="489" t="s">
        <v>157</v>
      </c>
      <c r="D165" s="287"/>
      <c r="E165" s="115">
        <v>500</v>
      </c>
      <c r="F165" s="296"/>
      <c r="G165" s="115" t="s">
        <v>12</v>
      </c>
      <c r="H165" s="717">
        <v>13830</v>
      </c>
      <c r="I165" s="111"/>
      <c r="J165" s="113"/>
      <c r="K165" s="241">
        <f t="shared" si="20"/>
        <v>14330</v>
      </c>
      <c r="L165" s="225"/>
      <c r="M165" s="232"/>
      <c r="N165" s="208">
        <f t="shared" si="21"/>
        <v>139</v>
      </c>
      <c r="O165" s="563" t="s">
        <v>158</v>
      </c>
      <c r="P165" s="243"/>
      <c r="Q165" s="244"/>
    </row>
    <row r="166" spans="2:17" s="2" customFormat="1" ht="24.9" x14ac:dyDescent="0.3">
      <c r="B166" s="396"/>
      <c r="C166" s="565" t="s">
        <v>159</v>
      </c>
      <c r="D166" s="288"/>
      <c r="E166" s="256">
        <v>5000</v>
      </c>
      <c r="F166" s="293"/>
      <c r="G166" s="256" t="s">
        <v>12</v>
      </c>
      <c r="H166" s="721">
        <v>9856</v>
      </c>
      <c r="I166" s="290"/>
      <c r="J166" s="301"/>
      <c r="K166" s="286">
        <f t="shared" si="20"/>
        <v>14856</v>
      </c>
      <c r="L166" s="225"/>
      <c r="M166" s="232"/>
      <c r="N166" s="208">
        <f t="shared" si="21"/>
        <v>665</v>
      </c>
      <c r="O166" s="565" t="s">
        <v>160</v>
      </c>
      <c r="P166" s="243"/>
      <c r="Q166" s="244"/>
    </row>
    <row r="167" spans="2:17" s="2" customFormat="1" ht="12.9" thickBot="1" x14ac:dyDescent="0.35">
      <c r="B167" s="71"/>
      <c r="C167" s="489" t="s">
        <v>161</v>
      </c>
      <c r="D167" s="417"/>
      <c r="E167" s="256">
        <v>5000</v>
      </c>
      <c r="F167" s="418"/>
      <c r="G167" s="491" t="s">
        <v>9</v>
      </c>
      <c r="H167" s="722">
        <v>12140.2</v>
      </c>
      <c r="I167" s="417"/>
      <c r="J167" s="393"/>
      <c r="K167" s="257">
        <f>H167+E167</f>
        <v>17140.2</v>
      </c>
      <c r="L167" s="911">
        <f>K167-$N$1</f>
        <v>3243.5</v>
      </c>
      <c r="M167" s="422"/>
      <c r="N167" s="423"/>
      <c r="O167" s="565" t="s">
        <v>162</v>
      </c>
      <c r="P167" s="947"/>
      <c r="Q167" s="948"/>
    </row>
    <row r="168" spans="2:17" s="2" customFormat="1" x14ac:dyDescent="0.3">
      <c r="B168" s="71"/>
      <c r="C168" s="913" t="s">
        <v>163</v>
      </c>
      <c r="D168" s="958"/>
      <c r="E168" s="914">
        <v>3000</v>
      </c>
      <c r="F168" s="959"/>
      <c r="G168" s="960" t="s">
        <v>12</v>
      </c>
      <c r="H168" s="961">
        <v>13137</v>
      </c>
      <c r="I168" s="962"/>
      <c r="J168" s="918"/>
      <c r="K168" s="963">
        <f>H168+E168</f>
        <v>16137</v>
      </c>
      <c r="L168" s="964"/>
      <c r="M168" s="965"/>
      <c r="N168" s="922">
        <f t="shared" si="21"/>
        <v>1946</v>
      </c>
      <c r="O168" s="966" t="s">
        <v>164</v>
      </c>
      <c r="P168" s="967"/>
      <c r="Q168" s="925"/>
    </row>
    <row r="169" spans="2:17" s="2" customFormat="1" ht="12.9" thickBot="1" x14ac:dyDescent="0.35">
      <c r="B169" s="71"/>
      <c r="C169" s="926" t="s">
        <v>71</v>
      </c>
      <c r="D169" s="968"/>
      <c r="E169" s="927">
        <v>36</v>
      </c>
      <c r="F169" s="969">
        <v>36</v>
      </c>
      <c r="G169" s="929" t="s">
        <v>52</v>
      </c>
      <c r="H169" s="970">
        <v>44232</v>
      </c>
      <c r="I169" s="971"/>
      <c r="J169" s="932"/>
      <c r="K169" s="990">
        <f>EOMONTH(H169,F169) +36</f>
        <v>45387</v>
      </c>
      <c r="L169" s="972"/>
      <c r="M169" s="935">
        <f>DAYS360($H$3,K169)</f>
        <v>10</v>
      </c>
      <c r="N169" s="973"/>
      <c r="O169" s="974"/>
      <c r="P169" s="975"/>
      <c r="Q169" s="891"/>
    </row>
    <row r="170" spans="2:17" s="2" customFormat="1" x14ac:dyDescent="0.3">
      <c r="B170" s="71"/>
      <c r="C170" s="566" t="s">
        <v>165</v>
      </c>
      <c r="D170" s="679"/>
      <c r="E170" s="949">
        <v>2500</v>
      </c>
      <c r="F170" s="950"/>
      <c r="G170" s="951" t="s">
        <v>12</v>
      </c>
      <c r="H170" s="952">
        <v>12743.6</v>
      </c>
      <c r="I170" s="953"/>
      <c r="J170" s="301"/>
      <c r="K170" s="954">
        <f>H170+E170</f>
        <v>15243.6</v>
      </c>
      <c r="L170" s="955"/>
      <c r="M170" s="956"/>
      <c r="N170" s="226">
        <f t="shared" si="21"/>
        <v>1052.6000000000004</v>
      </c>
      <c r="O170" s="957" t="s">
        <v>166</v>
      </c>
      <c r="P170" s="436"/>
      <c r="Q170" s="385"/>
    </row>
    <row r="171" spans="2:17" s="2" customFormat="1" x14ac:dyDescent="0.3">
      <c r="B171" s="71"/>
      <c r="C171" s="488" t="s">
        <v>453</v>
      </c>
      <c r="D171" s="111"/>
      <c r="E171" s="115">
        <v>50</v>
      </c>
      <c r="F171" s="293"/>
      <c r="G171" s="491" t="s">
        <v>9</v>
      </c>
      <c r="H171" s="497"/>
      <c r="I171" s="492"/>
      <c r="J171" s="113"/>
      <c r="K171" s="252">
        <f t="shared" ref="K171" si="23">H171+E171</f>
        <v>50</v>
      </c>
      <c r="L171" s="419"/>
      <c r="M171" s="422"/>
      <c r="N171" s="423"/>
      <c r="O171" s="565" t="s">
        <v>454</v>
      </c>
      <c r="P171" s="436"/>
      <c r="Q171" s="385"/>
    </row>
    <row r="172" spans="2:17" s="2" customFormat="1" ht="12.9" thickBot="1" x14ac:dyDescent="0.35">
      <c r="B172" s="71"/>
      <c r="C172" s="561" t="s">
        <v>167</v>
      </c>
      <c r="D172" s="421"/>
      <c r="E172" s="256">
        <v>1</v>
      </c>
      <c r="F172" s="418">
        <v>12</v>
      </c>
      <c r="G172" s="491" t="s">
        <v>52</v>
      </c>
      <c r="H172" s="723">
        <v>44994</v>
      </c>
      <c r="I172" s="417"/>
      <c r="J172" s="393"/>
      <c r="K172" s="990">
        <f t="shared" ref="K172:K173" si="24">EOMONTH(H172,F172) +36</f>
        <v>45418</v>
      </c>
      <c r="L172" s="161"/>
      <c r="M172" s="207">
        <f>DAYS360($H$3,K172)</f>
        <v>41</v>
      </c>
      <c r="N172" s="423"/>
      <c r="O172" s="565" t="s">
        <v>168</v>
      </c>
      <c r="P172" s="436"/>
      <c r="Q172" s="385"/>
    </row>
    <row r="173" spans="2:17" s="2" customFormat="1" ht="12.9" thickBot="1" x14ac:dyDescent="0.35">
      <c r="B173" s="396"/>
      <c r="C173" s="488" t="s">
        <v>169</v>
      </c>
      <c r="D173" s="615"/>
      <c r="E173" s="115">
        <v>1</v>
      </c>
      <c r="F173" s="616">
        <v>12</v>
      </c>
      <c r="G173" s="487" t="s">
        <v>52</v>
      </c>
      <c r="H173" s="716">
        <v>44994</v>
      </c>
      <c r="I173" s="615"/>
      <c r="J173" s="113"/>
      <c r="K173" s="990">
        <f t="shared" si="24"/>
        <v>45418</v>
      </c>
      <c r="L173" s="273"/>
      <c r="M173" s="207">
        <f>DAYS360($H$3,K173)</f>
        <v>41</v>
      </c>
      <c r="N173" s="420"/>
      <c r="O173" s="563" t="s">
        <v>170</v>
      </c>
      <c r="P173" s="243"/>
      <c r="Q173" s="244"/>
    </row>
    <row r="174" spans="2:17" s="2" customFormat="1" x14ac:dyDescent="0.3">
      <c r="B174" s="71"/>
      <c r="C174" s="489" t="s">
        <v>473</v>
      </c>
      <c r="D174" s="615"/>
      <c r="E174" s="115">
        <v>48</v>
      </c>
      <c r="F174" s="616">
        <v>48</v>
      </c>
      <c r="G174" s="487" t="s">
        <v>474</v>
      </c>
      <c r="H174" s="716">
        <v>43859</v>
      </c>
      <c r="I174" s="615"/>
      <c r="J174" s="113"/>
      <c r="K174" s="259">
        <f>EOMONTH(H174,E174)</f>
        <v>45322</v>
      </c>
      <c r="L174" s="617"/>
      <c r="M174" s="618">
        <f>K174-H174</f>
        <v>1463</v>
      </c>
      <c r="N174" s="423"/>
      <c r="O174" s="565" t="s">
        <v>475</v>
      </c>
      <c r="P174" s="243"/>
      <c r="Q174" s="244"/>
    </row>
    <row r="175" spans="2:17" s="2" customFormat="1" ht="37.299999999999997" x14ac:dyDescent="0.3">
      <c r="B175" s="71"/>
      <c r="C175" s="489" t="s">
        <v>476</v>
      </c>
      <c r="D175" s="615"/>
      <c r="E175" s="384">
        <v>10000</v>
      </c>
      <c r="F175" s="976"/>
      <c r="G175" s="764" t="s">
        <v>12</v>
      </c>
      <c r="H175" s="977">
        <v>13027</v>
      </c>
      <c r="I175" s="978"/>
      <c r="J175" s="788"/>
      <c r="K175" s="979">
        <f>H175+E175</f>
        <v>23027</v>
      </c>
      <c r="L175" s="980"/>
      <c r="M175" s="774"/>
      <c r="N175" s="773">
        <f t="shared" ref="N175" si="25">K175-$N$2</f>
        <v>8836</v>
      </c>
      <c r="O175" s="776" t="s">
        <v>477</v>
      </c>
      <c r="P175" s="799"/>
      <c r="Q175" s="800"/>
    </row>
    <row r="176" spans="2:17" s="2" customFormat="1" ht="24.9" x14ac:dyDescent="0.3">
      <c r="B176" s="71"/>
      <c r="C176" s="624" t="s">
        <v>478</v>
      </c>
      <c r="D176" s="978"/>
      <c r="E176" s="384">
        <v>1200</v>
      </c>
      <c r="F176" s="976"/>
      <c r="G176" s="764" t="s">
        <v>9</v>
      </c>
      <c r="H176" s="981">
        <v>13601.7</v>
      </c>
      <c r="I176" s="978"/>
      <c r="J176" s="788"/>
      <c r="K176" s="979">
        <f t="shared" ref="K176:K179" si="26">H176+E176</f>
        <v>14801.7</v>
      </c>
      <c r="L176" s="982">
        <f>K176-$N$1</f>
        <v>905</v>
      </c>
      <c r="M176" s="774"/>
      <c r="N176" s="983"/>
      <c r="O176" s="776" t="s">
        <v>479</v>
      </c>
      <c r="P176" s="799"/>
      <c r="Q176" s="800"/>
    </row>
    <row r="177" spans="2:17" s="2" customFormat="1" ht="24.9" x14ac:dyDescent="0.3">
      <c r="B177" s="71"/>
      <c r="C177" s="624" t="s">
        <v>480</v>
      </c>
      <c r="D177" s="978"/>
      <c r="E177" s="384">
        <v>1200</v>
      </c>
      <c r="F177" s="976"/>
      <c r="G177" s="764" t="s">
        <v>9</v>
      </c>
      <c r="H177" s="981">
        <v>13601.7</v>
      </c>
      <c r="I177" s="978"/>
      <c r="J177" s="788"/>
      <c r="K177" s="979">
        <f t="shared" si="26"/>
        <v>14801.7</v>
      </c>
      <c r="L177" s="982">
        <f t="shared" ref="L177:L179" si="27">K177-$N$1</f>
        <v>905</v>
      </c>
      <c r="M177" s="774"/>
      <c r="N177" s="983"/>
      <c r="O177" s="776" t="s">
        <v>481</v>
      </c>
      <c r="P177" s="799"/>
      <c r="Q177" s="800"/>
    </row>
    <row r="178" spans="2:17" s="2" customFormat="1" ht="12.9" thickBot="1" x14ac:dyDescent="0.35">
      <c r="B178" s="71"/>
      <c r="C178" s="553" t="s">
        <v>482</v>
      </c>
      <c r="D178" s="417"/>
      <c r="E178" s="256">
        <v>1200</v>
      </c>
      <c r="F178" s="418"/>
      <c r="G178" s="491" t="s">
        <v>9</v>
      </c>
      <c r="H178" s="722">
        <v>13601.7</v>
      </c>
      <c r="I178" s="417"/>
      <c r="J178" s="393"/>
      <c r="K178" s="286">
        <f t="shared" si="26"/>
        <v>14801.7</v>
      </c>
      <c r="L178" s="258">
        <f t="shared" si="27"/>
        <v>905</v>
      </c>
      <c r="M178" s="422"/>
      <c r="N178" s="619"/>
      <c r="O178" s="565" t="s">
        <v>483</v>
      </c>
      <c r="P178" s="502"/>
      <c r="Q178" s="685"/>
    </row>
    <row r="179" spans="2:17" s="2" customFormat="1" x14ac:dyDescent="0.3">
      <c r="B179" s="71"/>
      <c r="C179" s="1151" t="s">
        <v>484</v>
      </c>
      <c r="D179" s="985"/>
      <c r="E179" s="914">
        <v>2400</v>
      </c>
      <c r="F179" s="959"/>
      <c r="G179" s="960" t="s">
        <v>9</v>
      </c>
      <c r="H179" s="986">
        <v>13785.9</v>
      </c>
      <c r="I179" s="962"/>
      <c r="J179" s="918"/>
      <c r="K179" s="963">
        <f t="shared" si="26"/>
        <v>16185.9</v>
      </c>
      <c r="L179" s="987">
        <f t="shared" si="27"/>
        <v>2289.1999999999989</v>
      </c>
      <c r="M179" s="965"/>
      <c r="N179" s="988"/>
      <c r="O179" s="1153" t="s">
        <v>485</v>
      </c>
      <c r="P179" s="924"/>
      <c r="Q179" s="925"/>
    </row>
    <row r="180" spans="2:17" s="2" customFormat="1" ht="12.9" thickBot="1" x14ac:dyDescent="0.35">
      <c r="B180" s="71"/>
      <c r="C180" s="1152"/>
      <c r="D180" s="989"/>
      <c r="E180" s="927">
        <v>30</v>
      </c>
      <c r="F180" s="969"/>
      <c r="G180" s="929" t="s">
        <v>474</v>
      </c>
      <c r="H180" s="970">
        <v>45247</v>
      </c>
      <c r="I180" s="971"/>
      <c r="J180" s="932"/>
      <c r="K180" s="990">
        <f>EOMONTH(H180,E180)</f>
        <v>46173</v>
      </c>
      <c r="L180" s="991"/>
      <c r="M180" s="992">
        <f>K180-H180</f>
        <v>926</v>
      </c>
      <c r="N180" s="973"/>
      <c r="O180" s="1154"/>
      <c r="P180" s="890"/>
      <c r="Q180" s="891"/>
    </row>
    <row r="181" spans="2:17" s="2" customFormat="1" ht="24.9" x14ac:dyDescent="0.3">
      <c r="B181" s="71"/>
      <c r="C181" s="564" t="s">
        <v>486</v>
      </c>
      <c r="D181" s="984"/>
      <c r="E181" s="897">
        <v>1</v>
      </c>
      <c r="F181" s="56">
        <v>365</v>
      </c>
      <c r="G181" s="898" t="s">
        <v>66</v>
      </c>
      <c r="H181" s="993">
        <v>44994</v>
      </c>
      <c r="I181" s="994"/>
      <c r="J181" s="995"/>
      <c r="K181" s="996">
        <f>EOMONTH(H134,F134) +12</f>
        <v>45394</v>
      </c>
      <c r="L181" s="997"/>
      <c r="M181" s="998">
        <f>DAYS360($H$3,K181)</f>
        <v>17</v>
      </c>
      <c r="N181" s="999"/>
      <c r="O181" s="1000" t="s">
        <v>487</v>
      </c>
      <c r="P181" s="435"/>
      <c r="Q181" s="385"/>
    </row>
    <row r="182" spans="2:17" s="2" customFormat="1" ht="24.9" x14ac:dyDescent="0.3">
      <c r="B182" s="71"/>
      <c r="C182" s="489" t="s">
        <v>488</v>
      </c>
      <c r="D182" s="615"/>
      <c r="E182" s="384">
        <v>1</v>
      </c>
      <c r="F182" s="976">
        <v>365</v>
      </c>
      <c r="G182" s="764" t="s">
        <v>66</v>
      </c>
      <c r="H182" s="1001">
        <v>44994</v>
      </c>
      <c r="I182" s="978"/>
      <c r="J182" s="788"/>
      <c r="K182" s="1002">
        <f>EOMONTH(H134,F134) +12</f>
        <v>45394</v>
      </c>
      <c r="L182" s="980"/>
      <c r="M182" s="1003">
        <f>DAYS360($H$3,K182)</f>
        <v>17</v>
      </c>
      <c r="N182" s="775"/>
      <c r="O182" s="776" t="s">
        <v>489</v>
      </c>
      <c r="P182" s="243"/>
      <c r="Q182" s="244"/>
    </row>
    <row r="183" spans="2:17" s="2" customFormat="1" ht="25.3" thickBot="1" x14ac:dyDescent="0.35">
      <c r="B183" s="71"/>
      <c r="C183" s="489" t="s">
        <v>490</v>
      </c>
      <c r="D183" s="417"/>
      <c r="E183" s="540">
        <v>24</v>
      </c>
      <c r="F183" s="58"/>
      <c r="G183" s="651" t="s">
        <v>474</v>
      </c>
      <c r="H183" s="1005">
        <v>44994</v>
      </c>
      <c r="I183" s="771"/>
      <c r="J183" s="772"/>
      <c r="K183" s="1006">
        <f>EOMONTH(H183,E183)</f>
        <v>45747</v>
      </c>
      <c r="L183" s="1004"/>
      <c r="M183" s="1003">
        <f>DAYS360($H$3,K183)</f>
        <v>366</v>
      </c>
      <c r="N183" s="775"/>
      <c r="O183" s="776" t="s">
        <v>491</v>
      </c>
      <c r="P183" s="502"/>
      <c r="Q183" s="685"/>
    </row>
    <row r="184" spans="2:17" s="2" customFormat="1" x14ac:dyDescent="0.3">
      <c r="B184" s="71"/>
      <c r="C184" s="1014" t="s">
        <v>492</v>
      </c>
      <c r="D184" s="962"/>
      <c r="E184" s="914">
        <v>20000</v>
      </c>
      <c r="F184" s="959"/>
      <c r="G184" s="960" t="s">
        <v>9</v>
      </c>
      <c r="H184" s="1015"/>
      <c r="I184" s="962"/>
      <c r="J184" s="918"/>
      <c r="K184" s="1016">
        <f t="shared" ref="K184:K187" si="28">H184+E184</f>
        <v>20000</v>
      </c>
      <c r="L184" s="1017">
        <f t="shared" ref="L184" si="29">K184-$N$1</f>
        <v>6103.2999999999993</v>
      </c>
      <c r="M184" s="965"/>
      <c r="N184" s="1018"/>
      <c r="O184" s="966"/>
      <c r="P184" s="924"/>
      <c r="Q184" s="925"/>
    </row>
    <row r="185" spans="2:17" s="2" customFormat="1" ht="12.9" thickBot="1" x14ac:dyDescent="0.35">
      <c r="B185" s="71"/>
      <c r="C185" s="1019" t="s">
        <v>493</v>
      </c>
      <c r="D185" s="971"/>
      <c r="E185" s="927">
        <v>2400</v>
      </c>
      <c r="F185" s="969"/>
      <c r="G185" s="929" t="s">
        <v>9</v>
      </c>
      <c r="H185" s="970"/>
      <c r="I185" s="971"/>
      <c r="J185" s="932"/>
      <c r="K185" s="1020">
        <f t="shared" si="28"/>
        <v>2400</v>
      </c>
      <c r="L185" s="1021"/>
      <c r="M185" s="1021"/>
      <c r="N185" s="973"/>
      <c r="O185" s="1022"/>
      <c r="P185" s="890"/>
      <c r="Q185" s="891"/>
    </row>
    <row r="186" spans="2:17" s="2" customFormat="1" ht="24.9" x14ac:dyDescent="0.3">
      <c r="B186" s="71"/>
      <c r="C186" s="564" t="s">
        <v>683</v>
      </c>
      <c r="D186" s="985"/>
      <c r="E186" s="897">
        <v>200</v>
      </c>
      <c r="F186" s="1007"/>
      <c r="G186" s="898" t="s">
        <v>9</v>
      </c>
      <c r="H186" s="1008">
        <v>13785.9</v>
      </c>
      <c r="I186" s="1009"/>
      <c r="J186" s="1010">
        <v>20</v>
      </c>
      <c r="K186" s="1011">
        <f t="shared" ref="K186" si="30">H186+E186</f>
        <v>13985.9</v>
      </c>
      <c r="L186" s="1012">
        <f>K186-$N$1</f>
        <v>89.199999999998909</v>
      </c>
      <c r="M186" s="1013"/>
      <c r="N186" s="999"/>
      <c r="O186" s="1000" t="s">
        <v>684</v>
      </c>
      <c r="P186" s="1023"/>
      <c r="Q186" s="1024"/>
    </row>
    <row r="187" spans="2:17" s="2" customFormat="1" ht="16.75" customHeight="1" thickBot="1" x14ac:dyDescent="0.35">
      <c r="B187" s="140"/>
      <c r="C187" s="622" t="s">
        <v>711</v>
      </c>
      <c r="D187" s="451"/>
      <c r="E187" s="535">
        <v>200</v>
      </c>
      <c r="F187" s="680"/>
      <c r="G187" s="681" t="s">
        <v>9</v>
      </c>
      <c r="H187" s="758">
        <v>13785.9</v>
      </c>
      <c r="I187" s="200"/>
      <c r="J187" s="298">
        <v>20</v>
      </c>
      <c r="K187" s="682">
        <f t="shared" si="28"/>
        <v>13985.9</v>
      </c>
      <c r="L187" s="620">
        <f>K187-$N$1</f>
        <v>89.199999999998909</v>
      </c>
      <c r="M187" s="621"/>
      <c r="N187" s="274"/>
      <c r="O187" s="495" t="s">
        <v>494</v>
      </c>
      <c r="P187" s="437"/>
      <c r="Q187" s="438"/>
    </row>
    <row r="188" spans="2:17" s="2" customFormat="1" x14ac:dyDescent="0.3">
      <c r="B188" s="68" t="s">
        <v>171</v>
      </c>
      <c r="C188" s="245"/>
      <c r="D188" s="198"/>
      <c r="E188" s="135"/>
      <c r="F188" s="205"/>
      <c r="G188" s="135"/>
      <c r="H188" s="671"/>
      <c r="I188" s="198"/>
      <c r="J188" s="114"/>
      <c r="K188" s="195"/>
      <c r="L188" s="225"/>
      <c r="M188" s="232"/>
      <c r="N188" s="226"/>
      <c r="O188" s="157"/>
      <c r="P188" s="435"/>
      <c r="Q188" s="385"/>
    </row>
    <row r="189" spans="2:17" s="2" customFormat="1" x14ac:dyDescent="0.3">
      <c r="B189" s="68"/>
      <c r="C189" s="566" t="s">
        <v>172</v>
      </c>
      <c r="D189" s="198"/>
      <c r="E189" s="135">
        <v>7</v>
      </c>
      <c r="F189" s="205">
        <f>7*365</f>
        <v>2555</v>
      </c>
      <c r="G189" s="567" t="s">
        <v>66</v>
      </c>
      <c r="H189" s="637"/>
      <c r="I189" s="198"/>
      <c r="J189" s="113"/>
      <c r="K189" s="149"/>
      <c r="L189" s="225"/>
      <c r="M189" s="207"/>
      <c r="N189" s="678"/>
      <c r="O189" s="1141" t="s">
        <v>173</v>
      </c>
      <c r="P189" s="435"/>
      <c r="Q189" s="385"/>
    </row>
    <row r="190" spans="2:17" s="2" customFormat="1" ht="25.3" thickBot="1" x14ac:dyDescent="0.35">
      <c r="B190" s="71"/>
      <c r="C190" s="488" t="s">
        <v>472</v>
      </c>
      <c r="D190" s="111"/>
      <c r="E190" s="115">
        <v>1</v>
      </c>
      <c r="F190" s="296">
        <v>365</v>
      </c>
      <c r="G190" s="115" t="s">
        <v>66</v>
      </c>
      <c r="H190" s="623">
        <v>44994</v>
      </c>
      <c r="I190" s="111"/>
      <c r="J190" s="298"/>
      <c r="K190" s="149">
        <f>EOMONTH(H134,F134) +12</f>
        <v>45394</v>
      </c>
      <c r="L190" s="225"/>
      <c r="M190" s="207">
        <f>DAYS360($H$3,K190)</f>
        <v>17</v>
      </c>
      <c r="N190" s="226"/>
      <c r="O190" s="1142"/>
      <c r="P190" s="243"/>
      <c r="Q190" s="244"/>
    </row>
    <row r="191" spans="2:17" s="2" customFormat="1" x14ac:dyDescent="0.3">
      <c r="B191" s="131" t="s">
        <v>174</v>
      </c>
      <c r="C191" s="171"/>
      <c r="D191" s="199"/>
      <c r="E191" s="137"/>
      <c r="F191" s="204"/>
      <c r="G191" s="137"/>
      <c r="H191" s="672"/>
      <c r="I191" s="199"/>
      <c r="J191" s="114"/>
      <c r="K191" s="151"/>
      <c r="L191" s="235"/>
      <c r="M191" s="234"/>
      <c r="N191" s="233"/>
      <c r="O191" s="155"/>
      <c r="P191" s="322"/>
      <c r="Q191" s="323"/>
    </row>
    <row r="192" spans="2:17" s="2" customFormat="1" x14ac:dyDescent="0.3">
      <c r="B192" s="71"/>
      <c r="C192" s="488" t="s">
        <v>175</v>
      </c>
      <c r="D192" s="111"/>
      <c r="E192" s="115">
        <v>1</v>
      </c>
      <c r="F192" s="296">
        <v>365</v>
      </c>
      <c r="G192" s="115" t="s">
        <v>66</v>
      </c>
      <c r="H192" s="623">
        <v>44994</v>
      </c>
      <c r="I192" s="111"/>
      <c r="J192" s="113"/>
      <c r="K192" s="285">
        <f>EOMONTH(H134,F134) +12</f>
        <v>45394</v>
      </c>
      <c r="L192" s="225"/>
      <c r="M192" s="207">
        <f>DAYS360($H$3,K192)</f>
        <v>17</v>
      </c>
      <c r="N192" s="226"/>
      <c r="O192" s="283"/>
      <c r="P192" s="243"/>
      <c r="Q192" s="244"/>
    </row>
    <row r="193" spans="2:17" s="2" customFormat="1" x14ac:dyDescent="0.3">
      <c r="B193" s="71"/>
      <c r="C193" s="488" t="s">
        <v>530</v>
      </c>
      <c r="D193" s="111"/>
      <c r="E193" s="115">
        <v>1</v>
      </c>
      <c r="F193" s="296">
        <v>365</v>
      </c>
      <c r="G193" s="115" t="s">
        <v>66</v>
      </c>
      <c r="H193" s="623">
        <v>44994</v>
      </c>
      <c r="I193" s="111"/>
      <c r="J193" s="113"/>
      <c r="K193" s="285">
        <f>EOMONTH(H134,F134) +12</f>
        <v>45394</v>
      </c>
      <c r="L193" s="225"/>
      <c r="M193" s="207">
        <f>DAYS360($H$3,K193)</f>
        <v>17</v>
      </c>
      <c r="N193" s="226"/>
      <c r="O193" s="283"/>
      <c r="P193" s="243"/>
      <c r="Q193" s="244"/>
    </row>
    <row r="194" spans="2:17" s="2" customFormat="1" x14ac:dyDescent="0.3">
      <c r="B194" s="71"/>
      <c r="C194" s="488" t="s">
        <v>176</v>
      </c>
      <c r="D194" s="111"/>
      <c r="E194" s="115">
        <v>6</v>
      </c>
      <c r="F194" s="296">
        <f>6*365</f>
        <v>2190</v>
      </c>
      <c r="G194" s="115" t="s">
        <v>66</v>
      </c>
      <c r="H194" s="623">
        <v>44232</v>
      </c>
      <c r="I194" s="111"/>
      <c r="J194" s="113"/>
      <c r="K194" s="285">
        <f t="shared" ref="K192:K197" si="31">H194+F194</f>
        <v>46422</v>
      </c>
      <c r="L194" s="225"/>
      <c r="M194" s="207">
        <f>DAYS360($H$3,K194)</f>
        <v>1029</v>
      </c>
      <c r="N194" s="226"/>
      <c r="O194" s="283"/>
      <c r="P194" s="243"/>
      <c r="Q194" s="244"/>
    </row>
    <row r="195" spans="2:17" s="2" customFormat="1" x14ac:dyDescent="0.3">
      <c r="B195" s="71"/>
      <c r="C195" s="488" t="s">
        <v>531</v>
      </c>
      <c r="D195" s="111"/>
      <c r="E195" s="115">
        <v>6</v>
      </c>
      <c r="F195" s="296">
        <f>6*365</f>
        <v>2190</v>
      </c>
      <c r="G195" s="115" t="s">
        <v>66</v>
      </c>
      <c r="H195" s="623">
        <v>44692</v>
      </c>
      <c r="I195" s="111"/>
      <c r="J195" s="113"/>
      <c r="K195" s="285">
        <f t="shared" si="31"/>
        <v>46882</v>
      </c>
      <c r="L195" s="225"/>
      <c r="M195" s="207">
        <f>DAYS360($H$3,K195)</f>
        <v>1484</v>
      </c>
      <c r="N195" s="226"/>
      <c r="O195" s="283"/>
      <c r="P195" s="243"/>
      <c r="Q195" s="244"/>
    </row>
    <row r="196" spans="2:17" s="2" customFormat="1" x14ac:dyDescent="0.3">
      <c r="B196" s="71"/>
      <c r="C196" s="488" t="s">
        <v>177</v>
      </c>
      <c r="D196" s="111"/>
      <c r="E196" s="115">
        <v>12</v>
      </c>
      <c r="F196" s="296">
        <f>12*365</f>
        <v>4380</v>
      </c>
      <c r="G196" s="115" t="s">
        <v>66</v>
      </c>
      <c r="H196" s="623">
        <v>44232</v>
      </c>
      <c r="I196" s="111"/>
      <c r="J196" s="113"/>
      <c r="K196" s="149">
        <f t="shared" si="31"/>
        <v>48612</v>
      </c>
      <c r="L196" s="225"/>
      <c r="M196" s="207">
        <f>DAYS360('Inspection Items'!$H$3,K196)</f>
        <v>3187</v>
      </c>
      <c r="N196" s="226"/>
      <c r="O196" s="283"/>
      <c r="P196" s="243"/>
      <c r="Q196" s="244"/>
    </row>
    <row r="197" spans="2:17" s="2" customFormat="1" x14ac:dyDescent="0.3">
      <c r="B197" s="71"/>
      <c r="C197" s="488" t="s">
        <v>532</v>
      </c>
      <c r="D197" s="111"/>
      <c r="E197" s="115">
        <v>12</v>
      </c>
      <c r="F197" s="296">
        <f>12*365</f>
        <v>4380</v>
      </c>
      <c r="G197" s="115" t="s">
        <v>66</v>
      </c>
      <c r="H197" s="718">
        <v>44692</v>
      </c>
      <c r="I197" s="111"/>
      <c r="J197" s="113"/>
      <c r="K197" s="149">
        <f t="shared" si="31"/>
        <v>49072</v>
      </c>
      <c r="L197" s="225"/>
      <c r="M197" s="207">
        <f>DAYS360('Inspection Items'!$H$3,K197)</f>
        <v>3643</v>
      </c>
      <c r="N197" s="226"/>
      <c r="O197" s="524" t="s">
        <v>178</v>
      </c>
      <c r="P197" s="243"/>
      <c r="Q197" s="244"/>
    </row>
    <row r="198" spans="2:17" s="2" customFormat="1" x14ac:dyDescent="0.3">
      <c r="B198" s="68" t="s">
        <v>179</v>
      </c>
      <c r="C198" s="476"/>
      <c r="D198" s="198"/>
      <c r="E198" s="135"/>
      <c r="F198" s="205"/>
      <c r="G198" s="135"/>
      <c r="H198" s="637"/>
      <c r="I198" s="198"/>
      <c r="J198" s="114"/>
      <c r="K198" s="152"/>
      <c r="L198" s="225"/>
      <c r="M198" s="232"/>
      <c r="N198" s="226"/>
      <c r="O198" s="157"/>
      <c r="P198" s="435"/>
      <c r="Q198" s="385"/>
    </row>
    <row r="199" spans="2:17" s="2" customFormat="1" ht="12.75" customHeight="1" x14ac:dyDescent="0.3">
      <c r="B199" s="68"/>
      <c r="C199" s="489" t="s">
        <v>705</v>
      </c>
      <c r="D199" s="287"/>
      <c r="E199" s="256">
        <v>12</v>
      </c>
      <c r="F199" s="296"/>
      <c r="G199" s="115" t="s">
        <v>52</v>
      </c>
      <c r="H199" s="623">
        <v>44994</v>
      </c>
      <c r="I199" s="291"/>
      <c r="J199" s="113"/>
      <c r="K199" s="285">
        <f>EOMONTH(H134,F134) +12</f>
        <v>45394</v>
      </c>
      <c r="L199" s="316"/>
      <c r="M199" s="207">
        <f>DAYS360($H$3,K199)</f>
        <v>17</v>
      </c>
      <c r="N199" s="226"/>
      <c r="O199" s="261" t="s">
        <v>703</v>
      </c>
      <c r="P199" s="243" t="s">
        <v>704</v>
      </c>
      <c r="Q199" s="244">
        <v>70012152</v>
      </c>
    </row>
    <row r="200" spans="2:17" s="2" customFormat="1" x14ac:dyDescent="0.3">
      <c r="B200" s="68"/>
      <c r="C200" s="560" t="s">
        <v>141</v>
      </c>
      <c r="D200" s="289"/>
      <c r="E200" s="256">
        <v>6</v>
      </c>
      <c r="F200" s="297"/>
      <c r="G200" s="115" t="s">
        <v>52</v>
      </c>
      <c r="H200" s="623"/>
      <c r="I200" s="291"/>
      <c r="J200" s="113"/>
      <c r="K200" s="285"/>
      <c r="L200" s="316"/>
      <c r="M200" s="485"/>
      <c r="N200" s="226"/>
      <c r="O200" s="261" t="s">
        <v>180</v>
      </c>
      <c r="P200" s="243"/>
      <c r="Q200" s="244"/>
    </row>
    <row r="201" spans="2:17" s="2" customFormat="1" x14ac:dyDescent="0.3">
      <c r="B201" s="71"/>
      <c r="C201" s="496" t="s">
        <v>71</v>
      </c>
      <c r="D201" s="289"/>
      <c r="E201" s="568">
        <v>3</v>
      </c>
      <c r="F201" s="297"/>
      <c r="G201" s="115" t="s">
        <v>52</v>
      </c>
      <c r="H201" s="623"/>
      <c r="I201" s="291"/>
      <c r="J201" s="113"/>
      <c r="K201" s="285"/>
      <c r="L201" s="316"/>
      <c r="M201" s="485"/>
      <c r="N201" s="226"/>
      <c r="O201" s="261" t="s">
        <v>181</v>
      </c>
      <c r="P201" s="243"/>
      <c r="Q201" s="244"/>
    </row>
    <row r="202" spans="2:17" ht="12.9" thickBot="1" x14ac:dyDescent="0.35">
      <c r="B202" s="73"/>
      <c r="C202" s="74"/>
      <c r="D202" s="201"/>
      <c r="E202" s="120"/>
      <c r="F202" s="206"/>
      <c r="G202" s="74"/>
      <c r="H202" s="74"/>
      <c r="I202" s="201"/>
      <c r="J202" s="191"/>
      <c r="K202" s="153"/>
      <c r="L202" s="164"/>
      <c r="M202" s="484"/>
      <c r="N202" s="136"/>
      <c r="O202" s="43"/>
      <c r="P202" s="439"/>
      <c r="Q202" s="440"/>
    </row>
    <row r="203" spans="2:17" x14ac:dyDescent="0.3">
      <c r="C203" s="2"/>
    </row>
  </sheetData>
  <sheetProtection selectLockedCells="1"/>
  <mergeCells count="9">
    <mergeCell ref="O189:O190"/>
    <mergeCell ref="E4:G4"/>
    <mergeCell ref="L4:N4"/>
    <mergeCell ref="J4:J5"/>
    <mergeCell ref="C43:C44"/>
    <mergeCell ref="C179:C180"/>
    <mergeCell ref="O179:O180"/>
    <mergeCell ref="C118:C119"/>
    <mergeCell ref="C90:C91"/>
  </mergeCells>
  <phoneticPr fontId="2" type="noConversion"/>
  <conditionalFormatting sqref="L7">
    <cfRule type="cellIs" dxfId="307" priority="871" stopIfTrue="1" operator="greaterThanOrEqual">
      <formula>$L$6</formula>
    </cfRule>
    <cfRule type="cellIs" dxfId="306" priority="870" stopIfTrue="1" operator="between">
      <formula>1</formula>
      <formula>$L$6</formula>
    </cfRule>
  </conditionalFormatting>
  <conditionalFormatting sqref="L11">
    <cfRule type="cellIs" dxfId="305" priority="148" stopIfTrue="1" operator="greaterThanOrEqual">
      <formula>$L$6</formula>
    </cfRule>
    <cfRule type="cellIs" dxfId="304" priority="147" stopIfTrue="1" operator="between">
      <formula>0</formula>
      <formula>$L$6</formula>
    </cfRule>
    <cfRule type="cellIs" dxfId="303" priority="146" stopIfTrue="1" operator="lessThanOrEqual">
      <formula>0</formula>
    </cfRule>
    <cfRule type="cellIs" dxfId="302" priority="144" stopIfTrue="1" operator="between">
      <formula>0</formula>
      <formula>-20</formula>
    </cfRule>
  </conditionalFormatting>
  <conditionalFormatting sqref="L19">
    <cfRule type="cellIs" dxfId="301" priority="106" stopIfTrue="1" operator="between">
      <formula>-19.9</formula>
      <formula>0</formula>
    </cfRule>
  </conditionalFormatting>
  <conditionalFormatting sqref="L19:L21">
    <cfRule type="cellIs" dxfId="300" priority="109" stopIfTrue="1" operator="greaterThanOrEqual">
      <formula>$L$6</formula>
    </cfRule>
    <cfRule type="cellIs" dxfId="299" priority="107" stopIfTrue="1" operator="lessThanOrEqual">
      <formula>0</formula>
    </cfRule>
    <cfRule type="cellIs" dxfId="298" priority="108" stopIfTrue="1" operator="between">
      <formula>0</formula>
      <formula>$L$6</formula>
    </cfRule>
  </conditionalFormatting>
  <conditionalFormatting sqref="L22">
    <cfRule type="cellIs" dxfId="297" priority="16" stopIfTrue="1" operator="between">
      <formula>1</formula>
      <formula>30</formula>
    </cfRule>
    <cfRule type="cellIs" dxfId="296" priority="17" stopIfTrue="1" operator="greaterThan">
      <formula>30</formula>
    </cfRule>
  </conditionalFormatting>
  <conditionalFormatting sqref="L24 L145 L147:L148 L150">
    <cfRule type="cellIs" dxfId="295" priority="859" stopIfTrue="1" operator="greaterThanOrEqual">
      <formula>$L$6</formula>
    </cfRule>
    <cfRule type="cellIs" dxfId="294" priority="858" stopIfTrue="1" operator="between">
      <formula>0</formula>
      <formula>$L$6</formula>
    </cfRule>
    <cfRule type="cellIs" dxfId="293" priority="857" stopIfTrue="1" operator="lessThanOrEqual">
      <formula>0</formula>
    </cfRule>
  </conditionalFormatting>
  <conditionalFormatting sqref="L70">
    <cfRule type="cellIs" dxfId="292" priority="8" stopIfTrue="1" operator="between">
      <formula>-19.9</formula>
      <formula>0</formula>
    </cfRule>
    <cfRule type="cellIs" dxfId="291" priority="9" stopIfTrue="1" operator="lessThanOrEqual">
      <formula>0</formula>
    </cfRule>
    <cfRule type="cellIs" dxfId="290" priority="10" stopIfTrue="1" operator="between">
      <formula>0</formula>
      <formula>$L$6</formula>
    </cfRule>
    <cfRule type="cellIs" dxfId="289" priority="11" stopIfTrue="1" operator="greaterThanOrEqual">
      <formula>$L$6</formula>
    </cfRule>
  </conditionalFormatting>
  <conditionalFormatting sqref="L73">
    <cfRule type="cellIs" dxfId="288" priority="14" stopIfTrue="1" operator="between">
      <formula>0</formula>
      <formula>$L$6</formula>
    </cfRule>
    <cfRule type="cellIs" dxfId="287" priority="12" stopIfTrue="1" operator="between">
      <formula>-19.9</formula>
      <formula>0</formula>
    </cfRule>
    <cfRule type="cellIs" dxfId="286" priority="13" stopIfTrue="1" operator="lessThanOrEqual">
      <formula>0</formula>
    </cfRule>
    <cfRule type="cellIs" dxfId="285" priority="15" stopIfTrue="1" operator="greaterThanOrEqual">
      <formula>$L$6</formula>
    </cfRule>
  </conditionalFormatting>
  <conditionalFormatting sqref="L82:L83">
    <cfRule type="cellIs" dxfId="284" priority="140" stopIfTrue="1" operator="between">
      <formula>0</formula>
      <formula>$L$6</formula>
    </cfRule>
    <cfRule type="cellIs" dxfId="283" priority="139" stopIfTrue="1" operator="lessThanOrEqual">
      <formula>0</formula>
    </cfRule>
    <cfRule type="cellIs" dxfId="282" priority="138" stopIfTrue="1" operator="between">
      <formula>0</formula>
      <formula>-40</formula>
    </cfRule>
    <cfRule type="cellIs" dxfId="281" priority="141" stopIfTrue="1" operator="greaterThanOrEqual">
      <formula>$L$6</formula>
    </cfRule>
  </conditionalFormatting>
  <conditionalFormatting sqref="L86:L88">
    <cfRule type="cellIs" dxfId="280" priority="131" stopIfTrue="1" operator="lessThanOrEqual">
      <formula>0</formula>
    </cfRule>
    <cfRule type="cellIs" dxfId="279" priority="132" stopIfTrue="1" operator="between">
      <formula>0</formula>
      <formula>$L$6</formula>
    </cfRule>
    <cfRule type="cellIs" dxfId="278" priority="133" stopIfTrue="1" operator="greaterThanOrEqual">
      <formula>$L$6</formula>
    </cfRule>
  </conditionalFormatting>
  <conditionalFormatting sqref="L87">
    <cfRule type="cellIs" dxfId="277" priority="130" stopIfTrue="1" operator="between">
      <formula>0</formula>
      <formula>-40</formula>
    </cfRule>
  </conditionalFormatting>
  <conditionalFormatting sqref="L90:L91">
    <cfRule type="cellIs" dxfId="276" priority="4" stopIfTrue="1" operator="greaterThanOrEqual">
      <formula>$L$6</formula>
    </cfRule>
    <cfRule type="cellIs" dxfId="275" priority="3" stopIfTrue="1" operator="between">
      <formula>0</formula>
      <formula>$L$6</formula>
    </cfRule>
    <cfRule type="cellIs" dxfId="274" priority="2" stopIfTrue="1" operator="lessThanOrEqual">
      <formula>0</formula>
    </cfRule>
  </conditionalFormatting>
  <conditionalFormatting sqref="L91">
    <cfRule type="cellIs" dxfId="273" priority="1" stopIfTrue="1" operator="between">
      <formula>0</formula>
      <formula>-40</formula>
    </cfRule>
  </conditionalFormatting>
  <conditionalFormatting sqref="L93 L98:L108">
    <cfRule type="cellIs" dxfId="272" priority="50" stopIfTrue="1" operator="greaterThanOrEqual">
      <formula>$L$6</formula>
    </cfRule>
    <cfRule type="cellIs" dxfId="271" priority="48" stopIfTrue="1" operator="lessThanOrEqual">
      <formula>0</formula>
    </cfRule>
    <cfRule type="cellIs" dxfId="270" priority="49" stopIfTrue="1" operator="between">
      <formula>0</formula>
      <formula>$L$6</formula>
    </cfRule>
  </conditionalFormatting>
  <conditionalFormatting sqref="L93">
    <cfRule type="cellIs" dxfId="269" priority="47" stopIfTrue="1" operator="between">
      <formula>0</formula>
      <formula>-20</formula>
    </cfRule>
  </conditionalFormatting>
  <conditionalFormatting sqref="L94:L97">
    <cfRule type="cellIs" dxfId="268" priority="39" stopIfTrue="1" operator="between">
      <formula>0</formula>
      <formula>$L$6</formula>
    </cfRule>
    <cfRule type="cellIs" dxfId="267" priority="40" stopIfTrue="1" operator="greaterThanOrEqual">
      <formula>$L$6</formula>
    </cfRule>
    <cfRule type="cellIs" dxfId="266" priority="37" stopIfTrue="1" operator="between">
      <formula>-19.9</formula>
      <formula>0</formula>
    </cfRule>
    <cfRule type="cellIs" dxfId="265" priority="38" stopIfTrue="1" operator="lessThanOrEqual">
      <formula>0</formula>
    </cfRule>
  </conditionalFormatting>
  <conditionalFormatting sqref="L98:L101">
    <cfRule type="cellIs" dxfId="264" priority="46" stopIfTrue="1" operator="between">
      <formula>0</formula>
      <formula>-40</formula>
    </cfRule>
  </conditionalFormatting>
  <conditionalFormatting sqref="L109:L111">
    <cfRule type="cellIs" dxfId="263" priority="36" stopIfTrue="1" operator="greaterThanOrEqual">
      <formula>$L$6</formula>
    </cfRule>
    <cfRule type="cellIs" dxfId="262" priority="35" stopIfTrue="1" operator="between">
      <formula>0</formula>
      <formula>$L$6</formula>
    </cfRule>
    <cfRule type="cellIs" dxfId="261" priority="34" stopIfTrue="1" operator="lessThanOrEqual">
      <formula>0</formula>
    </cfRule>
  </conditionalFormatting>
  <conditionalFormatting sqref="L110:L111">
    <cfRule type="cellIs" dxfId="260" priority="33" stopIfTrue="1" operator="between">
      <formula>0</formula>
      <formula>-40</formula>
    </cfRule>
  </conditionalFormatting>
  <conditionalFormatting sqref="L114:L116">
    <cfRule type="cellIs" dxfId="259" priority="32" stopIfTrue="1" operator="greaterThanOrEqual">
      <formula>$L$6</formula>
    </cfRule>
    <cfRule type="cellIs" dxfId="258" priority="31" stopIfTrue="1" operator="between">
      <formula>0</formula>
      <formula>$L$6</formula>
    </cfRule>
    <cfRule type="cellIs" dxfId="257" priority="30" stopIfTrue="1" operator="lessThanOrEqual">
      <formula>0</formula>
    </cfRule>
  </conditionalFormatting>
  <conditionalFormatting sqref="L115">
    <cfRule type="cellIs" dxfId="256" priority="29" stopIfTrue="1" operator="between">
      <formula>0</formula>
      <formula>-40</formula>
    </cfRule>
  </conditionalFormatting>
  <conditionalFormatting sqref="L118:L119">
    <cfRule type="cellIs" dxfId="255" priority="24" stopIfTrue="1" operator="between">
      <formula>0</formula>
      <formula>$L$6</formula>
    </cfRule>
    <cfRule type="cellIs" dxfId="254" priority="25" stopIfTrue="1" operator="greaterThanOrEqual">
      <formula>$L$6</formula>
    </cfRule>
    <cfRule type="cellIs" dxfId="253" priority="23" stopIfTrue="1" operator="lessThanOrEqual">
      <formula>0</formula>
    </cfRule>
  </conditionalFormatting>
  <conditionalFormatting sqref="L123">
    <cfRule type="cellIs" dxfId="252" priority="114" stopIfTrue="1" operator="between">
      <formula>-19.9</formula>
      <formula>0</formula>
    </cfRule>
    <cfRule type="cellIs" dxfId="251" priority="115" stopIfTrue="1" operator="lessThanOrEqual">
      <formula>0</formula>
    </cfRule>
    <cfRule type="cellIs" dxfId="250" priority="116" stopIfTrue="1" operator="between">
      <formula>0</formula>
      <formula>$L$6</formula>
    </cfRule>
    <cfRule type="cellIs" dxfId="249" priority="117" stopIfTrue="1" operator="greaterThanOrEqual">
      <formula>$L$6</formula>
    </cfRule>
  </conditionalFormatting>
  <conditionalFormatting sqref="L167">
    <cfRule type="cellIs" dxfId="248" priority="401" stopIfTrue="1" operator="greaterThanOrEqual">
      <formula>$L$6</formula>
    </cfRule>
    <cfRule type="cellIs" dxfId="247" priority="400" stopIfTrue="1" operator="between">
      <formula>0</formula>
      <formula>$L$6</formula>
    </cfRule>
    <cfRule type="cellIs" dxfId="246" priority="399" stopIfTrue="1" operator="lessThanOrEqual">
      <formula>0</formula>
    </cfRule>
  </conditionalFormatting>
  <conditionalFormatting sqref="L176:L179 L186:L187">
    <cfRule type="cellIs" dxfId="245" priority="182" stopIfTrue="1" operator="between">
      <formula>0</formula>
      <formula>-20</formula>
    </cfRule>
    <cfRule type="cellIs" dxfId="244" priority="183" stopIfTrue="1" operator="lessThanOrEqual">
      <formula>0</formula>
    </cfRule>
    <cfRule type="cellIs" dxfId="243" priority="184" stopIfTrue="1" operator="between">
      <formula>0</formula>
      <formula>$L$6</formula>
    </cfRule>
    <cfRule type="cellIs" dxfId="242" priority="185" stopIfTrue="1" operator="greaterThanOrEqual">
      <formula>$L$6</formula>
    </cfRule>
  </conditionalFormatting>
  <conditionalFormatting sqref="L184">
    <cfRule type="cellIs" dxfId="241" priority="193" stopIfTrue="1" operator="lessThanOrEqual">
      <formula>0</formula>
    </cfRule>
    <cfRule type="cellIs" dxfId="240" priority="194" stopIfTrue="1" operator="between">
      <formula>0</formula>
      <formula>$L$6</formula>
    </cfRule>
    <cfRule type="cellIs" dxfId="239" priority="195" stopIfTrue="1" operator="greaterThanOrEqual">
      <formula>$L$6</formula>
    </cfRule>
    <cfRule type="cellIs" dxfId="238" priority="192" stopIfTrue="1" operator="between">
      <formula>0</formula>
      <formula>-20</formula>
    </cfRule>
  </conditionalFormatting>
  <conditionalFormatting sqref="L7:M7">
    <cfRule type="cellIs" dxfId="237" priority="559" stopIfTrue="1" operator="lessThan">
      <formula>1</formula>
    </cfRule>
  </conditionalFormatting>
  <conditionalFormatting sqref="L7:N7">
    <cfRule type="cellIs" dxfId="236" priority="869" stopIfTrue="1" operator="lessThan">
      <formula>1</formula>
    </cfRule>
  </conditionalFormatting>
  <conditionalFormatting sqref="M7">
    <cfRule type="cellIs" dxfId="235" priority="874" stopIfTrue="1" operator="greaterThanOrEqual">
      <formula>$M$6</formula>
    </cfRule>
    <cfRule type="cellIs" dxfId="234" priority="873" stopIfTrue="1" operator="between">
      <formula>1</formula>
      <formula>$M$6</formula>
    </cfRule>
  </conditionalFormatting>
  <conditionalFormatting sqref="M8 M29:M42 M45:M63 M144:M158 M160:M166 M188">
    <cfRule type="cellIs" dxfId="233" priority="768" stopIfTrue="1" operator="greaterThan">
      <formula>30</formula>
    </cfRule>
  </conditionalFormatting>
  <conditionalFormatting sqref="M12 M16">
    <cfRule type="cellIs" dxfId="232" priority="150" stopIfTrue="1" operator="between">
      <formula>0</formula>
      <formula>$M$6</formula>
    </cfRule>
    <cfRule type="cellIs" dxfId="231" priority="151" stopIfTrue="1" operator="greaterThanOrEqual">
      <formula>$M$6</formula>
    </cfRule>
    <cfRule type="cellIs" dxfId="230" priority="149" stopIfTrue="1" operator="lessThanOrEqual">
      <formula>0</formula>
    </cfRule>
  </conditionalFormatting>
  <conditionalFormatting sqref="M17:M22 M24:M27">
    <cfRule type="cellIs" dxfId="229" priority="707" stopIfTrue="1" operator="greaterThan">
      <formula>30</formula>
    </cfRule>
    <cfRule type="cellIs" dxfId="228" priority="706" stopIfTrue="1" operator="between">
      <formula>1</formula>
      <formula>30</formula>
    </cfRule>
  </conditionalFormatting>
  <conditionalFormatting sqref="M27">
    <cfRule type="cellIs" dxfId="227" priority="710" stopIfTrue="1" operator="greaterThanOrEqual">
      <formula>$M$6</formula>
    </cfRule>
    <cfRule type="cellIs" dxfId="226" priority="709" stopIfTrue="1" operator="between">
      <formula>0</formula>
      <formula>$M$6</formula>
    </cfRule>
    <cfRule type="cellIs" dxfId="225" priority="708" stopIfTrue="1" operator="lessThanOrEqual">
      <formula>0</formula>
    </cfRule>
  </conditionalFormatting>
  <conditionalFormatting sqref="M31">
    <cfRule type="cellIs" dxfId="224" priority="853" stopIfTrue="1" operator="greaterThanOrEqual">
      <formula>$M$6</formula>
    </cfRule>
    <cfRule type="cellIs" dxfId="223" priority="852" stopIfTrue="1" operator="between">
      <formula>0</formula>
      <formula>$M$6</formula>
    </cfRule>
    <cfRule type="cellIs" dxfId="222" priority="851" stopIfTrue="1" operator="lessThanOrEqual">
      <formula>0</formula>
    </cfRule>
  </conditionalFormatting>
  <conditionalFormatting sqref="M36 M38 M40 M42 M121:M122 M124:M142 M146 M190 M192:M197">
    <cfRule type="cellIs" dxfId="221" priority="864" stopIfTrue="1" operator="between">
      <formula>0</formula>
      <formula>$M$6</formula>
    </cfRule>
    <cfRule type="cellIs" dxfId="220" priority="865" stopIfTrue="1" operator="greaterThanOrEqual">
      <formula>$M$6</formula>
    </cfRule>
  </conditionalFormatting>
  <conditionalFormatting sqref="M36 M38 M40 M42 M146 M190 M192:M197 M121:M122 M124:M142">
    <cfRule type="cellIs" dxfId="219" priority="863" stopIfTrue="1" operator="lessThanOrEqual">
      <formula>0</formula>
    </cfRule>
  </conditionalFormatting>
  <conditionalFormatting sqref="M44">
    <cfRule type="cellIs" dxfId="218" priority="721" stopIfTrue="1" operator="between">
      <formula>1</formula>
      <formula>30</formula>
    </cfRule>
    <cfRule type="cellIs" dxfId="217" priority="722" stopIfTrue="1" operator="greaterThan">
      <formula>30</formula>
    </cfRule>
    <cfRule type="cellIs" dxfId="216" priority="723" stopIfTrue="1" operator="lessThanOrEqual">
      <formula>0</formula>
    </cfRule>
    <cfRule type="cellIs" dxfId="215" priority="724" stopIfTrue="1" operator="between">
      <formula>0</formula>
      <formula>$M$6</formula>
    </cfRule>
    <cfRule type="cellIs" dxfId="214" priority="725" stopIfTrue="1" operator="greaterThanOrEqual">
      <formula>$M$6</formula>
    </cfRule>
  </conditionalFormatting>
  <conditionalFormatting sqref="M45:M63 M8 M29:M42 M144:M158 M160:M166 M188">
    <cfRule type="cellIs" dxfId="213" priority="767" stopIfTrue="1" operator="between">
      <formula>1</formula>
      <formula>30</formula>
    </cfRule>
  </conditionalFormatting>
  <conditionalFormatting sqref="M46">
    <cfRule type="cellIs" dxfId="212" priority="775" stopIfTrue="1" operator="between">
      <formula>0</formula>
      <formula>30</formula>
    </cfRule>
    <cfRule type="cellIs" dxfId="211" priority="773" stopIfTrue="1" operator="greaterThan">
      <formula>30</formula>
    </cfRule>
    <cfRule type="cellIs" dxfId="210" priority="772" stopIfTrue="1" operator="equal">
      <formula>0</formula>
    </cfRule>
    <cfRule type="cellIs" dxfId="209" priority="774" stopIfTrue="1" operator="greaterThan">
      <formula>30</formula>
    </cfRule>
    <cfRule type="cellIs" dxfId="208" priority="777" stopIfTrue="1" operator="greaterThan">
      <formula>30</formula>
    </cfRule>
    <cfRule type="cellIs" dxfId="207" priority="776" stopIfTrue="1" operator="lessThan">
      <formula>0</formula>
    </cfRule>
  </conditionalFormatting>
  <conditionalFormatting sqref="M48">
    <cfRule type="cellIs" dxfId="206" priority="770" stopIfTrue="1" operator="between">
      <formula>1</formula>
      <formula>30</formula>
    </cfRule>
    <cfRule type="cellIs" dxfId="205" priority="769" stopIfTrue="1" operator="lessThan">
      <formula>1</formula>
    </cfRule>
    <cfRule type="cellIs" dxfId="204" priority="771" stopIfTrue="1" operator="greaterThan">
      <formula>30</formula>
    </cfRule>
  </conditionalFormatting>
  <conditionalFormatting sqref="M50">
    <cfRule type="cellIs" dxfId="203" priority="694" stopIfTrue="1" operator="between">
      <formula>1</formula>
      <formula>30</formula>
    </cfRule>
    <cfRule type="cellIs" dxfId="202" priority="693" stopIfTrue="1" operator="lessThan">
      <formula>1</formula>
    </cfRule>
    <cfRule type="cellIs" dxfId="201" priority="692" stopIfTrue="1" operator="greaterThan">
      <formula>30</formula>
    </cfRule>
    <cfRule type="cellIs" dxfId="200" priority="690" stopIfTrue="1" operator="lessThan">
      <formula>1</formula>
    </cfRule>
    <cfRule type="cellIs" dxfId="199" priority="691" stopIfTrue="1" operator="between">
      <formula>1</formula>
      <formula>30</formula>
    </cfRule>
    <cfRule type="cellIs" dxfId="198" priority="726" stopIfTrue="1" operator="lessThan">
      <formula>1</formula>
    </cfRule>
    <cfRule type="cellIs" dxfId="197" priority="727" stopIfTrue="1" operator="between">
      <formula>0</formula>
      <formula>30</formula>
    </cfRule>
    <cfRule type="cellIs" dxfId="196" priority="697" stopIfTrue="1" operator="between">
      <formula>1</formula>
      <formula>30</formula>
    </cfRule>
    <cfRule type="cellIs" dxfId="195" priority="700" stopIfTrue="1" operator="greaterThan">
      <formula>30</formula>
    </cfRule>
    <cfRule type="cellIs" dxfId="194" priority="728" stopIfTrue="1" operator="greaterThan">
      <formula>30</formula>
    </cfRule>
    <cfRule type="cellIs" dxfId="193" priority="696" stopIfTrue="1" operator="greaterThan">
      <formula>30</formula>
    </cfRule>
    <cfRule type="cellIs" dxfId="192" priority="695" stopIfTrue="1" operator="greaterThan">
      <formula>30</formula>
    </cfRule>
    <cfRule type="cellIs" dxfId="191" priority="699" stopIfTrue="1" operator="lessThan">
      <formula>1</formula>
    </cfRule>
    <cfRule type="cellIs" dxfId="190" priority="698" stopIfTrue="1" operator="between">
      <formula>0</formula>
      <formula>31</formula>
    </cfRule>
  </conditionalFormatting>
  <conditionalFormatting sqref="M52">
    <cfRule type="cellIs" dxfId="189" priority="766" stopIfTrue="1" operator="lessThan">
      <formula>1</formula>
    </cfRule>
  </conditionalFormatting>
  <conditionalFormatting sqref="M54">
    <cfRule type="cellIs" dxfId="188" priority="765" stopIfTrue="1" operator="lessThan">
      <formula>1</formula>
    </cfRule>
  </conditionalFormatting>
  <conditionalFormatting sqref="M56">
    <cfRule type="cellIs" dxfId="187" priority="764" stopIfTrue="1" operator="lessThan">
      <formula>1</formula>
    </cfRule>
  </conditionalFormatting>
  <conditionalFormatting sqref="M58">
    <cfRule type="cellIs" dxfId="186" priority="763" stopIfTrue="1" operator="lessThan">
      <formula>1</formula>
    </cfRule>
  </conditionalFormatting>
  <conditionalFormatting sqref="M60">
    <cfRule type="cellIs" dxfId="185" priority="762" stopIfTrue="1" operator="lessThan">
      <formula>1</formula>
    </cfRule>
  </conditionalFormatting>
  <conditionalFormatting sqref="M62">
    <cfRule type="cellIs" dxfId="184" priority="761" stopIfTrue="1" operator="lessThan">
      <formula>1</formula>
    </cfRule>
  </conditionalFormatting>
  <conditionalFormatting sqref="M81:M83">
    <cfRule type="cellIs" dxfId="183" priority="219" stopIfTrue="1" operator="between">
      <formula>1</formula>
      <formula>30</formula>
    </cfRule>
    <cfRule type="cellIs" dxfId="182" priority="220" stopIfTrue="1" operator="greaterThan">
      <formula>30</formula>
    </cfRule>
  </conditionalFormatting>
  <conditionalFormatting sqref="M86:M92">
    <cfRule type="cellIs" dxfId="181" priority="21" stopIfTrue="1" operator="between">
      <formula>1</formula>
      <formula>30</formula>
    </cfRule>
    <cfRule type="cellIs" dxfId="180" priority="22" stopIfTrue="1" operator="greaterThan">
      <formula>30</formula>
    </cfRule>
  </conditionalFormatting>
  <conditionalFormatting sqref="M89">
    <cfRule type="cellIs" dxfId="179" priority="720" stopIfTrue="1" operator="greaterThanOrEqual">
      <formula>$M$6</formula>
    </cfRule>
    <cfRule type="cellIs" dxfId="178" priority="719" stopIfTrue="1" operator="between">
      <formula>0</formula>
      <formula>$M$6</formula>
    </cfRule>
    <cfRule type="cellIs" dxfId="177" priority="718" stopIfTrue="1" operator="lessThanOrEqual">
      <formula>0</formula>
    </cfRule>
  </conditionalFormatting>
  <conditionalFormatting sqref="M109:M111 M114:M142">
    <cfRule type="cellIs" dxfId="176" priority="44" stopIfTrue="1" operator="between">
      <formula>1</formula>
      <formula>30</formula>
    </cfRule>
    <cfRule type="cellIs" dxfId="175" priority="45" stopIfTrue="1" operator="greaterThan">
      <formula>30</formula>
    </cfRule>
  </conditionalFormatting>
  <conditionalFormatting sqref="M117">
    <cfRule type="cellIs" dxfId="174" priority="58" stopIfTrue="1" operator="lessThanOrEqual">
      <formula>0</formula>
    </cfRule>
    <cfRule type="cellIs" dxfId="173" priority="59" stopIfTrue="1" operator="between">
      <formula>0</formula>
      <formula>$M$6</formula>
    </cfRule>
    <cfRule type="cellIs" dxfId="172" priority="60" stopIfTrue="1" operator="greaterThanOrEqual">
      <formula>$M$6</formula>
    </cfRule>
  </conditionalFormatting>
  <conditionalFormatting sqref="M144">
    <cfRule type="cellIs" dxfId="171" priority="778" stopIfTrue="1" operator="lessThanOrEqual">
      <formula>0</formula>
    </cfRule>
    <cfRule type="cellIs" dxfId="170" priority="779" stopIfTrue="1" operator="between">
      <formula>0</formula>
      <formula>$M$6</formula>
    </cfRule>
    <cfRule type="cellIs" dxfId="169" priority="780" stopIfTrue="1" operator="greaterThanOrEqual">
      <formula>$M$6</formula>
    </cfRule>
  </conditionalFormatting>
  <conditionalFormatting sqref="M149">
    <cfRule type="cellIs" dxfId="168" priority="783" stopIfTrue="1" operator="greaterThanOrEqual">
      <formula>$M$6</formula>
    </cfRule>
    <cfRule type="cellIs" dxfId="167" priority="782" stopIfTrue="1" operator="between">
      <formula>0</formula>
      <formula>$M$6</formula>
    </cfRule>
    <cfRule type="cellIs" dxfId="166" priority="781" stopIfTrue="1" operator="lessThanOrEqual">
      <formula>0</formula>
    </cfRule>
  </conditionalFormatting>
  <conditionalFormatting sqref="M169">
    <cfRule type="cellIs" dxfId="165" priority="383" stopIfTrue="1" operator="greaterThanOrEqual">
      <formula>$M$6</formula>
    </cfRule>
    <cfRule type="cellIs" dxfId="164" priority="382" stopIfTrue="1" operator="between">
      <formula>0</formula>
      <formula>$M$6</formula>
    </cfRule>
    <cfRule type="cellIs" dxfId="163" priority="381" stopIfTrue="1" operator="lessThanOrEqual">
      <formula>0</formula>
    </cfRule>
    <cfRule type="cellIs" dxfId="162" priority="380" stopIfTrue="1" operator="greaterThan">
      <formula>30</formula>
    </cfRule>
    <cfRule type="cellIs" dxfId="161" priority="379" stopIfTrue="1" operator="between">
      <formula>1</formula>
      <formula>30</formula>
    </cfRule>
  </conditionalFormatting>
  <conditionalFormatting sqref="M172:M173">
    <cfRule type="cellIs" dxfId="160" priority="362" stopIfTrue="1" operator="between">
      <formula>0</formula>
      <formula>$M$6</formula>
    </cfRule>
    <cfRule type="cellIs" dxfId="159" priority="359" stopIfTrue="1" operator="between">
      <formula>1</formula>
      <formula>30</formula>
    </cfRule>
    <cfRule type="cellIs" dxfId="158" priority="363" stopIfTrue="1" operator="greaterThanOrEqual">
      <formula>$M$6</formula>
    </cfRule>
    <cfRule type="cellIs" dxfId="157" priority="361" stopIfTrue="1" operator="lessThanOrEqual">
      <formula>0</formula>
    </cfRule>
    <cfRule type="cellIs" dxfId="156" priority="360" stopIfTrue="1" operator="greaterThan">
      <formula>30</formula>
    </cfRule>
  </conditionalFormatting>
  <conditionalFormatting sqref="M174 M180:M183">
    <cfRule type="cellIs" dxfId="155" priority="190" stopIfTrue="1" operator="between">
      <formula>0</formula>
      <formula>$M$6</formula>
    </cfRule>
    <cfRule type="cellIs" dxfId="154" priority="189" stopIfTrue="1" operator="lessThanOrEqual">
      <formula>0</formula>
    </cfRule>
    <cfRule type="cellIs" dxfId="153" priority="191" stopIfTrue="1" operator="greaterThanOrEqual">
      <formula>$M$6</formula>
    </cfRule>
  </conditionalFormatting>
  <conditionalFormatting sqref="M190:M202">
    <cfRule type="cellIs" dxfId="152" priority="349" stopIfTrue="1" operator="between">
      <formula>1</formula>
      <formula>30</formula>
    </cfRule>
    <cfRule type="cellIs" dxfId="151" priority="350" stopIfTrue="1" operator="greaterThan">
      <formula>30</formula>
    </cfRule>
  </conditionalFormatting>
  <conditionalFormatting sqref="M199">
    <cfRule type="cellIs" dxfId="150" priority="353" stopIfTrue="1" operator="greaterThanOrEqual">
      <formula>$M$6</formula>
    </cfRule>
    <cfRule type="cellIs" dxfId="149" priority="351" stopIfTrue="1" operator="lessThanOrEqual">
      <formula>0</formula>
    </cfRule>
    <cfRule type="cellIs" dxfId="148" priority="352" stopIfTrue="1" operator="between">
      <formula>0</formula>
      <formula>$M$6</formula>
    </cfRule>
  </conditionalFormatting>
  <conditionalFormatting sqref="N7">
    <cfRule type="cellIs" dxfId="147" priority="876" stopIfTrue="1" operator="between">
      <formula>1</formula>
      <formula>$N$6</formula>
    </cfRule>
    <cfRule type="cellIs" dxfId="146" priority="877" stopIfTrue="1" operator="greaterThanOrEqual">
      <formula>$N$6</formula>
    </cfRule>
  </conditionalFormatting>
  <conditionalFormatting sqref="N30 N32:N35 N37 N39 N41 N45 N47 N49 N51 N53 N55 N57 N59 N61 N152:N154 N156:N158 N160:N166">
    <cfRule type="cellIs" dxfId="145" priority="867" stopIfTrue="1" operator="between">
      <formula>0</formula>
      <formula>21</formula>
    </cfRule>
    <cfRule type="cellIs" dxfId="144" priority="868" stopIfTrue="1" operator="lessThanOrEqual">
      <formula>0</formula>
    </cfRule>
  </conditionalFormatting>
  <conditionalFormatting sqref="N43">
    <cfRule type="cellIs" dxfId="143" priority="808" stopIfTrue="1" operator="greaterThanOrEqual">
      <formula>21</formula>
    </cfRule>
    <cfRule type="cellIs" dxfId="142" priority="809" stopIfTrue="1" operator="between">
      <formula>0</formula>
      <formula>21</formula>
    </cfRule>
    <cfRule type="cellIs" dxfId="141" priority="810" stopIfTrue="1" operator="lessThanOrEqual">
      <formula>0</formula>
    </cfRule>
  </conditionalFormatting>
  <conditionalFormatting sqref="N152:N154">
    <cfRule type="cellIs" dxfId="140" priority="686" stopIfTrue="1" operator="lessThan">
      <formula>1</formula>
    </cfRule>
    <cfRule type="cellIs" dxfId="139" priority="687" stopIfTrue="1" operator="lessThan">
      <formula>31</formula>
    </cfRule>
  </conditionalFormatting>
  <conditionalFormatting sqref="N156:N158 N160:N166 N152:N154 N30 N32:N35 N37 N39 N41 N45 N47 N49 N51 N53 N55 N57 N59 N61">
    <cfRule type="cellIs" dxfId="138" priority="866" stopIfTrue="1" operator="greaterThanOrEqual">
      <formula>21</formula>
    </cfRule>
  </conditionalFormatting>
  <conditionalFormatting sqref="N156:N158 N160:N166">
    <cfRule type="cellIs" dxfId="137" priority="688" stopIfTrue="1" operator="lessThan">
      <formula>1</formula>
    </cfRule>
    <cfRule type="cellIs" dxfId="136" priority="689" stopIfTrue="1" operator="lessThan">
      <formula>31</formula>
    </cfRule>
  </conditionalFormatting>
  <conditionalFormatting sqref="N159">
    <cfRule type="cellIs" dxfId="135" priority="210" stopIfTrue="1" operator="greaterThanOrEqual">
      <formula>21</formula>
    </cfRule>
    <cfRule type="cellIs" dxfId="134" priority="211" stopIfTrue="1" operator="between">
      <formula>0</formula>
      <formula>21</formula>
    </cfRule>
    <cfRule type="cellIs" dxfId="133" priority="212" stopIfTrue="1" operator="lessThanOrEqual">
      <formula>0</formula>
    </cfRule>
  </conditionalFormatting>
  <conditionalFormatting sqref="N168">
    <cfRule type="cellIs" dxfId="132" priority="392" stopIfTrue="1" operator="between">
      <formula>0</formula>
      <formula>21</formula>
    </cfRule>
    <cfRule type="cellIs" dxfId="131" priority="393" stopIfTrue="1" operator="lessThanOrEqual">
      <formula>0</formula>
    </cfRule>
    <cfRule type="cellIs" dxfId="130" priority="391" stopIfTrue="1" operator="greaterThanOrEqual">
      <formula>21</formula>
    </cfRule>
    <cfRule type="cellIs" dxfId="129" priority="389" stopIfTrue="1" operator="lessThan">
      <formula>1</formula>
    </cfRule>
    <cfRule type="cellIs" dxfId="128" priority="390" stopIfTrue="1" operator="lessThan">
      <formula>31</formula>
    </cfRule>
  </conditionalFormatting>
  <conditionalFormatting sqref="N170">
    <cfRule type="cellIs" dxfId="127" priority="369" stopIfTrue="1" operator="lessThan">
      <formula>1</formula>
    </cfRule>
    <cfRule type="cellIs" dxfId="126" priority="370" stopIfTrue="1" operator="lessThan">
      <formula>31</formula>
    </cfRule>
    <cfRule type="cellIs" dxfId="125" priority="371" stopIfTrue="1" operator="greaterThanOrEqual">
      <formula>21</formula>
    </cfRule>
    <cfRule type="cellIs" dxfId="124" priority="372" stopIfTrue="1" operator="between">
      <formula>0</formula>
      <formula>21</formula>
    </cfRule>
    <cfRule type="cellIs" dxfId="123" priority="373" stopIfTrue="1" operator="lessThanOrEqual">
      <formula>0</formula>
    </cfRule>
  </conditionalFormatting>
  <conditionalFormatting sqref="N175">
    <cfRule type="cellIs" dxfId="122" priority="188" stopIfTrue="1" operator="lessThanOrEqual">
      <formula>0</formula>
    </cfRule>
    <cfRule type="cellIs" dxfId="121" priority="187" stopIfTrue="1" operator="between">
      <formula>0</formula>
      <formula>21</formula>
    </cfRule>
    <cfRule type="cellIs" dxfId="120" priority="186" stopIfTrue="1" operator="greaterThanOrEqual">
      <formula>21</formula>
    </cfRule>
  </conditionalFormatting>
  <printOptions horizontalCentered="1" verticalCentered="1"/>
  <pageMargins left="0.31" right="0.32" top="0.25" bottom="0.25" header="0.5" footer="0.25"/>
  <pageSetup scale="60" fitToHeight="3" pageOrder="overThenDown" orientation="landscape" r:id="rId1"/>
  <headerFooter alignWithMargins="0"/>
  <rowBreaks count="1" manualBreakCount="1">
    <brk id="62" max="16" man="1"/>
  </rowBreaks>
  <ignoredErrors>
    <ignoredError sqref="K12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V128"/>
  <sheetViews>
    <sheetView zoomScaleNormal="100" zoomScaleSheetLayoutView="100" workbookViewId="0">
      <pane xSplit="4" ySplit="7" topLeftCell="E10" activePane="bottomRight" state="frozen"/>
      <selection activeCell="J18" sqref="J18"/>
      <selection pane="topRight" activeCell="J18" sqref="J18"/>
      <selection pane="bottomLeft" activeCell="J18" sqref="J18"/>
      <selection pane="bottomRight" activeCell="K104" sqref="K104"/>
    </sheetView>
  </sheetViews>
  <sheetFormatPr defaultRowHeight="12.45" x14ac:dyDescent="0.3"/>
  <cols>
    <col min="1" max="1" width="1.69140625" customWidth="1"/>
    <col min="2" max="2" width="4.15234375" customWidth="1"/>
    <col min="3" max="3" width="51" customWidth="1"/>
    <col min="4" max="4" width="1.69140625" customWidth="1"/>
    <col min="5" max="5" width="11.15234375" customWidth="1"/>
    <col min="6" max="6" width="5.3828125" customWidth="1"/>
    <col min="7" max="7" width="9.84375" customWidth="1"/>
    <col min="8" max="8" width="10.765625" customWidth="1"/>
    <col min="9" max="9" width="1.69140625" customWidth="1"/>
    <col min="10" max="10" width="5.3046875" customWidth="1"/>
    <col min="11" max="11" width="10.61328125" customWidth="1"/>
    <col min="12" max="12" width="10.23046875" style="40" customWidth="1"/>
    <col min="13" max="13" width="8.765625" style="40" customWidth="1"/>
    <col min="14" max="14" width="12.84375" style="40" customWidth="1"/>
    <col min="15" max="15" width="53.921875" style="91" customWidth="1"/>
    <col min="16" max="16" width="19.3046875" style="41" customWidth="1"/>
    <col min="17" max="17" width="17.765625" style="41" customWidth="1"/>
    <col min="18" max="18" width="17.765625" customWidth="1"/>
  </cols>
  <sheetData>
    <row r="1" spans="2:18" ht="12.9" thickBot="1" x14ac:dyDescent="0.35">
      <c r="B1" s="27" t="s">
        <v>182</v>
      </c>
      <c r="C1" s="28"/>
      <c r="D1" s="29"/>
      <c r="E1" s="30" t="s">
        <v>2</v>
      </c>
      <c r="F1" s="81" t="s">
        <v>31</v>
      </c>
      <c r="G1" s="1"/>
      <c r="H1" s="546" t="s">
        <v>523</v>
      </c>
      <c r="I1" s="29"/>
      <c r="J1" s="78"/>
      <c r="K1" s="30" t="s">
        <v>3</v>
      </c>
      <c r="L1" s="32"/>
      <c r="M1" s="32"/>
      <c r="N1" s="395">
        <f>'Aircraft Info'!K4</f>
        <v>13896.7</v>
      </c>
      <c r="O1" s="88"/>
      <c r="P1" s="34"/>
      <c r="Q1" s="35"/>
    </row>
    <row r="2" spans="2:18" ht="12.9" thickBot="1" x14ac:dyDescent="0.35">
      <c r="B2" s="36" t="str">
        <f>'Aircraft Info'!B5</f>
        <v>King Air B200C</v>
      </c>
      <c r="C2" s="547" t="s">
        <v>564</v>
      </c>
      <c r="D2" s="37"/>
      <c r="E2" s="38" t="s">
        <v>183</v>
      </c>
      <c r="F2" s="82"/>
      <c r="H2" s="238">
        <v>1982</v>
      </c>
      <c r="I2" s="37"/>
      <c r="K2" s="38" t="s">
        <v>6</v>
      </c>
      <c r="N2" s="4">
        <f>'Aircraft Info'!K5</f>
        <v>14191</v>
      </c>
      <c r="O2" s="90"/>
      <c r="Q2" s="42"/>
    </row>
    <row r="3" spans="2:18" ht="12.9" thickBot="1" x14ac:dyDescent="0.35">
      <c r="B3" s="36" t="s">
        <v>7</v>
      </c>
      <c r="C3" s="43" t="str">
        <f>'Aircraft Info'!C6</f>
        <v>BB-977</v>
      </c>
      <c r="D3" s="37"/>
      <c r="E3" s="44" t="s">
        <v>8</v>
      </c>
      <c r="F3" s="83"/>
      <c r="G3" s="46"/>
      <c r="H3" s="47" t="str">
        <f>'Aircraft Info'!G6</f>
        <v>3-25-2024</v>
      </c>
      <c r="I3" s="37"/>
      <c r="K3" s="38"/>
      <c r="N3" s="3"/>
      <c r="Q3" s="42"/>
    </row>
    <row r="4" spans="2:18" s="55" customFormat="1" ht="27" customHeight="1" thickTop="1" x14ac:dyDescent="0.3">
      <c r="B4" s="48"/>
      <c r="C4" s="541" t="str">
        <f>'Aircraft Info'!B33</f>
        <v>Revision No. 1.1</v>
      </c>
      <c r="D4" s="49"/>
      <c r="E4" s="541" t="s">
        <v>184</v>
      </c>
      <c r="F4" s="541"/>
      <c r="G4" s="541"/>
      <c r="H4" s="541" t="s">
        <v>185</v>
      </c>
      <c r="I4" s="49"/>
      <c r="J4" s="335" t="s">
        <v>34</v>
      </c>
      <c r="K4" s="50" t="s">
        <v>35</v>
      </c>
      <c r="L4" s="333" t="s">
        <v>36</v>
      </c>
      <c r="M4" s="333"/>
      <c r="N4" s="334"/>
      <c r="O4" s="92" t="s">
        <v>37</v>
      </c>
      <c r="P4" s="52"/>
      <c r="Q4" s="53"/>
      <c r="R4"/>
    </row>
    <row r="5" spans="2:18" s="55" customFormat="1" ht="27" customHeight="1" thickBot="1" x14ac:dyDescent="0.35">
      <c r="B5" s="93"/>
      <c r="C5" s="60" t="s">
        <v>38</v>
      </c>
      <c r="D5" s="57"/>
      <c r="E5" s="58" t="s">
        <v>39</v>
      </c>
      <c r="F5" s="80" t="s">
        <v>40</v>
      </c>
      <c r="G5" s="58" t="s">
        <v>41</v>
      </c>
      <c r="H5" s="103" t="s">
        <v>42</v>
      </c>
      <c r="I5" s="57"/>
      <c r="J5" s="336"/>
      <c r="K5" s="58" t="s">
        <v>42</v>
      </c>
      <c r="L5" s="94" t="s">
        <v>43</v>
      </c>
      <c r="M5" s="94" t="s">
        <v>44</v>
      </c>
      <c r="N5" s="95" t="s">
        <v>45</v>
      </c>
      <c r="O5" s="96"/>
      <c r="P5" s="58" t="s">
        <v>46</v>
      </c>
      <c r="Q5" s="97" t="s">
        <v>47</v>
      </c>
      <c r="R5"/>
    </row>
    <row r="6" spans="2:18" s="55" customFormat="1" ht="14.25" customHeight="1" thickBot="1" x14ac:dyDescent="0.35">
      <c r="B6" s="98"/>
      <c r="C6" s="541"/>
      <c r="D6" s="124"/>
      <c r="E6" s="541"/>
      <c r="F6" s="86"/>
      <c r="G6" s="541"/>
      <c r="H6" s="541"/>
      <c r="I6" s="124"/>
      <c r="J6" s="177"/>
      <c r="K6" s="177"/>
      <c r="L6" s="330">
        <v>30</v>
      </c>
      <c r="M6" s="331">
        <v>30</v>
      </c>
      <c r="N6" s="127">
        <v>30</v>
      </c>
      <c r="O6" s="184" t="s">
        <v>186</v>
      </c>
      <c r="P6" s="441"/>
      <c r="Q6" s="442"/>
      <c r="R6"/>
    </row>
    <row r="7" spans="2:18" s="55" customFormat="1" ht="13.5" customHeight="1" thickBot="1" x14ac:dyDescent="0.35">
      <c r="B7" s="67"/>
      <c r="C7" s="169"/>
      <c r="D7" s="57"/>
      <c r="E7" s="540"/>
      <c r="F7" s="80"/>
      <c r="G7" s="540"/>
      <c r="H7" s="540"/>
      <c r="I7" s="57"/>
      <c r="J7" s="228"/>
      <c r="K7" s="144"/>
      <c r="L7" s="569">
        <f xml:space="preserve"> MIN(L10:L128)</f>
        <v>31.099999999998545</v>
      </c>
      <c r="M7" s="570">
        <f>MIN(M10:M128)</f>
        <v>10</v>
      </c>
      <c r="N7" s="571">
        <f>MIN(N10:N128)</f>
        <v>665</v>
      </c>
      <c r="O7" s="185"/>
      <c r="P7" s="443"/>
      <c r="Q7" s="444"/>
      <c r="R7"/>
    </row>
    <row r="8" spans="2:18" s="2" customFormat="1" x14ac:dyDescent="0.3">
      <c r="B8" s="170"/>
      <c r="C8" s="171"/>
      <c r="D8" s="49"/>
      <c r="E8" s="171"/>
      <c r="F8" s="172"/>
      <c r="G8" s="171"/>
      <c r="H8" s="173"/>
      <c r="I8" s="209"/>
      <c r="J8" s="192"/>
      <c r="K8" s="178"/>
      <c r="L8" s="327"/>
      <c r="M8" s="328"/>
      <c r="N8" s="329"/>
      <c r="O8" s="175"/>
      <c r="P8" s="322"/>
      <c r="Q8" s="323"/>
      <c r="R8"/>
    </row>
    <row r="9" spans="2:18" x14ac:dyDescent="0.3">
      <c r="B9" s="68" t="s">
        <v>68</v>
      </c>
      <c r="C9" s="110"/>
      <c r="D9" s="134"/>
      <c r="E9" s="84"/>
      <c r="F9" s="85"/>
      <c r="G9" s="84"/>
      <c r="H9" s="84"/>
      <c r="I9" s="210"/>
      <c r="J9" s="187"/>
      <c r="K9" s="179"/>
      <c r="L9" s="186"/>
      <c r="M9" s="101"/>
      <c r="N9" s="79"/>
      <c r="O9" s="26"/>
      <c r="P9" s="445"/>
      <c r="Q9" s="390"/>
    </row>
    <row r="10" spans="2:18" s="2" customFormat="1" x14ac:dyDescent="0.3">
      <c r="B10" s="71"/>
      <c r="C10" s="109"/>
      <c r="D10" s="210"/>
      <c r="E10" s="65"/>
      <c r="F10" s="227"/>
      <c r="G10" s="65"/>
      <c r="H10" s="72"/>
      <c r="I10" s="210"/>
      <c r="J10" s="187"/>
      <c r="K10" s="180"/>
      <c r="L10" s="229"/>
      <c r="M10" s="66"/>
      <c r="N10" s="70"/>
      <c r="O10" s="25"/>
      <c r="P10" s="243"/>
      <c r="Q10" s="244"/>
      <c r="R10"/>
    </row>
    <row r="11" spans="2:18" s="2" customFormat="1" x14ac:dyDescent="0.3">
      <c r="B11" s="71"/>
      <c r="C11" s="240" t="s">
        <v>187</v>
      </c>
      <c r="D11" s="210"/>
      <c r="E11" s="115">
        <v>8000</v>
      </c>
      <c r="F11" s="214"/>
      <c r="G11" s="115" t="s">
        <v>12</v>
      </c>
      <c r="H11" s="634">
        <v>13090</v>
      </c>
      <c r="I11" s="210"/>
      <c r="J11" s="187"/>
      <c r="K11" s="241">
        <f>H11+E11</f>
        <v>21090</v>
      </c>
      <c r="L11" s="229"/>
      <c r="M11" s="272"/>
      <c r="N11" s="242">
        <f>K11-$N$2</f>
        <v>6899</v>
      </c>
      <c r="O11" s="525" t="s">
        <v>188</v>
      </c>
      <c r="P11" s="827" t="s">
        <v>518</v>
      </c>
      <c r="Q11" s="828">
        <v>369392</v>
      </c>
      <c r="R11"/>
    </row>
    <row r="12" spans="2:18" s="2" customFormat="1" x14ac:dyDescent="0.3">
      <c r="B12" s="71"/>
      <c r="C12" s="245" t="s">
        <v>189</v>
      </c>
      <c r="D12" s="210"/>
      <c r="E12" s="115">
        <v>6</v>
      </c>
      <c r="F12" s="214">
        <v>2190</v>
      </c>
      <c r="G12" s="115" t="s">
        <v>66</v>
      </c>
      <c r="H12" s="718">
        <v>44650</v>
      </c>
      <c r="I12" s="210"/>
      <c r="J12" s="187"/>
      <c r="K12" s="149">
        <f>H12+F12</f>
        <v>46840</v>
      </c>
      <c r="L12" s="229"/>
      <c r="M12" s="246">
        <f>DAYS360($H$3,K12)</f>
        <v>1443</v>
      </c>
      <c r="N12" s="208"/>
      <c r="O12" s="25"/>
      <c r="P12" s="827"/>
      <c r="Q12" s="828"/>
      <c r="R12"/>
    </row>
    <row r="13" spans="2:18" s="2" customFormat="1" x14ac:dyDescent="0.3">
      <c r="B13" s="71"/>
      <c r="C13" s="240" t="s">
        <v>190</v>
      </c>
      <c r="D13" s="210"/>
      <c r="E13" s="115">
        <v>8000</v>
      </c>
      <c r="F13" s="214"/>
      <c r="G13" s="115" t="s">
        <v>12</v>
      </c>
      <c r="H13" s="634">
        <v>13090</v>
      </c>
      <c r="I13" s="210"/>
      <c r="J13" s="187"/>
      <c r="K13" s="241">
        <f>H13+E13</f>
        <v>21090</v>
      </c>
      <c r="L13" s="229"/>
      <c r="M13" s="207"/>
      <c r="N13" s="242">
        <f>K13-$N$2</f>
        <v>6899</v>
      </c>
      <c r="O13" s="525" t="s">
        <v>188</v>
      </c>
      <c r="P13" s="827" t="s">
        <v>519</v>
      </c>
      <c r="Q13" s="828">
        <v>478749</v>
      </c>
      <c r="R13"/>
    </row>
    <row r="14" spans="2:18" s="2" customFormat="1" x14ac:dyDescent="0.3">
      <c r="B14" s="71"/>
      <c r="C14" s="245" t="s">
        <v>189</v>
      </c>
      <c r="D14" s="210"/>
      <c r="E14" s="115">
        <v>6</v>
      </c>
      <c r="F14" s="214">
        <v>2190</v>
      </c>
      <c r="G14" s="115" t="s">
        <v>66</v>
      </c>
      <c r="H14" s="718">
        <v>44650</v>
      </c>
      <c r="I14" s="210"/>
      <c r="J14" s="187"/>
      <c r="K14" s="149">
        <f>H14+F14</f>
        <v>46840</v>
      </c>
      <c r="L14" s="229"/>
      <c r="M14" s="246">
        <f>DAYS360($H$3,K14)</f>
        <v>1443</v>
      </c>
      <c r="N14" s="208"/>
      <c r="O14" s="25"/>
      <c r="P14" s="827"/>
      <c r="Q14" s="828"/>
      <c r="R14"/>
    </row>
    <row r="15" spans="2:18" s="2" customFormat="1" x14ac:dyDescent="0.3">
      <c r="B15" s="71"/>
      <c r="C15" s="240" t="s">
        <v>191</v>
      </c>
      <c r="D15" s="210"/>
      <c r="E15" s="115">
        <v>8000</v>
      </c>
      <c r="F15" s="214"/>
      <c r="G15" s="115" t="s">
        <v>12</v>
      </c>
      <c r="H15" s="634">
        <v>13090</v>
      </c>
      <c r="I15" s="210"/>
      <c r="J15" s="187"/>
      <c r="K15" s="241">
        <f>H15+E15</f>
        <v>21090</v>
      </c>
      <c r="L15" s="229"/>
      <c r="M15" s="207"/>
      <c r="N15" s="242">
        <f>K15-$N$2</f>
        <v>6899</v>
      </c>
      <c r="O15" s="525" t="s">
        <v>192</v>
      </c>
      <c r="P15" s="827" t="s">
        <v>520</v>
      </c>
      <c r="Q15" s="828" t="s">
        <v>528</v>
      </c>
      <c r="R15"/>
    </row>
    <row r="16" spans="2:18" s="2" customFormat="1" x14ac:dyDescent="0.3">
      <c r="B16" s="71"/>
      <c r="C16" s="245" t="s">
        <v>189</v>
      </c>
      <c r="D16" s="210"/>
      <c r="E16" s="115">
        <v>6</v>
      </c>
      <c r="F16" s="214">
        <v>2190</v>
      </c>
      <c r="G16" s="115" t="s">
        <v>66</v>
      </c>
      <c r="H16" s="718">
        <v>44650</v>
      </c>
      <c r="I16" s="210"/>
      <c r="J16" s="187"/>
      <c r="K16" s="149">
        <f>H16+F16</f>
        <v>46840</v>
      </c>
      <c r="L16" s="229"/>
      <c r="M16" s="246">
        <f>DAYS360($H$3,K16)</f>
        <v>1443</v>
      </c>
      <c r="N16" s="208"/>
      <c r="O16" s="25"/>
      <c r="P16" s="827"/>
      <c r="Q16" s="828"/>
      <c r="R16"/>
    </row>
    <row r="17" spans="2:18" s="2" customFormat="1" x14ac:dyDescent="0.3">
      <c r="B17" s="71"/>
      <c r="C17" s="489" t="s">
        <v>499</v>
      </c>
      <c r="D17" s="210"/>
      <c r="E17" s="115">
        <v>8000</v>
      </c>
      <c r="F17" s="214"/>
      <c r="G17" s="115" t="s">
        <v>12</v>
      </c>
      <c r="H17" s="635">
        <v>12816</v>
      </c>
      <c r="I17" s="210"/>
      <c r="J17" s="187"/>
      <c r="K17" s="241">
        <f>H17+E17</f>
        <v>20816</v>
      </c>
      <c r="L17" s="229"/>
      <c r="M17" s="207"/>
      <c r="N17" s="242">
        <f>K17-$N$2</f>
        <v>6625</v>
      </c>
      <c r="O17" s="525" t="s">
        <v>193</v>
      </c>
      <c r="P17" s="827" t="s">
        <v>502</v>
      </c>
      <c r="Q17" s="828">
        <v>2181</v>
      </c>
      <c r="R17"/>
    </row>
    <row r="18" spans="2:18" s="2" customFormat="1" x14ac:dyDescent="0.3">
      <c r="B18" s="71"/>
      <c r="C18" s="245" t="s">
        <v>189</v>
      </c>
      <c r="D18" s="267"/>
      <c r="E18" s="115">
        <v>6</v>
      </c>
      <c r="F18" s="214">
        <v>2190</v>
      </c>
      <c r="G18" s="115" t="s">
        <v>66</v>
      </c>
      <c r="H18" s="718">
        <v>43504</v>
      </c>
      <c r="I18" s="210"/>
      <c r="J18" s="320"/>
      <c r="K18" s="149">
        <f>H18+F18</f>
        <v>45694</v>
      </c>
      <c r="L18" s="229"/>
      <c r="M18" s="246">
        <f>DAYS360($H$3,K18)</f>
        <v>311</v>
      </c>
      <c r="N18" s="208"/>
      <c r="O18" s="525"/>
      <c r="P18" s="827"/>
      <c r="Q18" s="828"/>
      <c r="R18"/>
    </row>
    <row r="19" spans="2:18" s="2" customFormat="1" x14ac:dyDescent="0.3">
      <c r="B19" s="71"/>
      <c r="C19" s="489" t="s">
        <v>500</v>
      </c>
      <c r="D19" s="267"/>
      <c r="E19" s="115">
        <v>8000</v>
      </c>
      <c r="F19" s="214"/>
      <c r="G19" s="115" t="s">
        <v>12</v>
      </c>
      <c r="H19" s="635">
        <v>12817</v>
      </c>
      <c r="I19" s="210"/>
      <c r="J19" s="320"/>
      <c r="K19" s="241">
        <f>H19+E19</f>
        <v>20817</v>
      </c>
      <c r="L19" s="229"/>
      <c r="M19" s="207"/>
      <c r="N19" s="242">
        <f>K19-$N$2</f>
        <v>6626</v>
      </c>
      <c r="O19" s="525"/>
      <c r="P19" s="827" t="s">
        <v>517</v>
      </c>
      <c r="Q19" s="828" t="s">
        <v>529</v>
      </c>
      <c r="R19"/>
    </row>
    <row r="20" spans="2:18" s="2" customFormat="1" ht="12.9" thickBot="1" x14ac:dyDescent="0.35">
      <c r="B20" s="71"/>
      <c r="C20" s="247" t="s">
        <v>189</v>
      </c>
      <c r="D20" s="132"/>
      <c r="E20" s="115">
        <v>6</v>
      </c>
      <c r="F20" s="214">
        <v>2190</v>
      </c>
      <c r="G20" s="115" t="s">
        <v>66</v>
      </c>
      <c r="H20" s="718">
        <v>43505</v>
      </c>
      <c r="I20" s="210"/>
      <c r="J20" s="223"/>
      <c r="K20" s="149">
        <f>H20+F20</f>
        <v>45695</v>
      </c>
      <c r="L20" s="229"/>
      <c r="M20" s="246">
        <f>DAYS360($H$3,K20)</f>
        <v>312</v>
      </c>
      <c r="N20" s="208"/>
      <c r="O20" s="25"/>
      <c r="P20" s="827"/>
      <c r="Q20" s="828"/>
      <c r="R20"/>
    </row>
    <row r="21" spans="2:18" x14ac:dyDescent="0.3">
      <c r="B21" s="131" t="s">
        <v>194</v>
      </c>
      <c r="C21" s="110"/>
      <c r="D21" s="224"/>
      <c r="E21" s="116"/>
      <c r="F21" s="216"/>
      <c r="G21" s="116"/>
      <c r="H21" s="116"/>
      <c r="I21" s="176"/>
      <c r="J21" s="222"/>
      <c r="K21" s="147"/>
      <c r="L21" s="162"/>
      <c r="M21" s="117"/>
      <c r="N21" s="118"/>
      <c r="O21" s="175"/>
      <c r="P21" s="899"/>
      <c r="Q21" s="900"/>
    </row>
    <row r="22" spans="2:18" s="2" customFormat="1" x14ac:dyDescent="0.3">
      <c r="B22" s="71"/>
      <c r="C22" s="488" t="s">
        <v>195</v>
      </c>
      <c r="D22" s="265"/>
      <c r="E22" s="115">
        <v>5</v>
      </c>
      <c r="F22" s="214">
        <f>365*E22</f>
        <v>1825</v>
      </c>
      <c r="G22" s="115" t="s">
        <v>66</v>
      </c>
      <c r="H22" s="718">
        <v>43859</v>
      </c>
      <c r="I22" s="267"/>
      <c r="J22" s="187"/>
      <c r="K22" s="149">
        <f>H22+F22</f>
        <v>45684</v>
      </c>
      <c r="L22" s="273"/>
      <c r="M22" s="246">
        <f>DAYS360($H$3,K22)</f>
        <v>302</v>
      </c>
      <c r="N22" s="208"/>
      <c r="O22" s="525" t="s">
        <v>196</v>
      </c>
      <c r="P22" s="827"/>
      <c r="Q22" s="828"/>
      <c r="R22"/>
    </row>
    <row r="23" spans="2:18" ht="12.9" thickBot="1" x14ac:dyDescent="0.35">
      <c r="B23" s="36"/>
      <c r="C23" s="344"/>
      <c r="D23" s="267"/>
      <c r="E23" s="359"/>
      <c r="F23" s="332"/>
      <c r="G23" s="359"/>
      <c r="H23" s="674"/>
      <c r="I23" s="267"/>
      <c r="J23" s="320"/>
      <c r="K23" s="360"/>
      <c r="L23" s="361"/>
      <c r="M23" s="362"/>
      <c r="N23" s="363"/>
      <c r="O23" s="364"/>
      <c r="P23" s="901"/>
      <c r="Q23" s="902"/>
    </row>
    <row r="24" spans="2:18" x14ac:dyDescent="0.3">
      <c r="B24" s="324" t="s">
        <v>197</v>
      </c>
      <c r="C24" s="69"/>
      <c r="D24" s="209"/>
      <c r="E24" s="116"/>
      <c r="F24" s="216"/>
      <c r="G24" s="116"/>
      <c r="H24" s="116"/>
      <c r="I24" s="209"/>
      <c r="J24" s="321"/>
      <c r="K24" s="147"/>
      <c r="L24" s="162"/>
      <c r="M24" s="117"/>
      <c r="N24" s="118"/>
      <c r="O24" s="175"/>
      <c r="P24" s="899"/>
      <c r="Q24" s="900"/>
    </row>
    <row r="25" spans="2:18" ht="24.9" x14ac:dyDescent="0.3">
      <c r="B25" s="36"/>
      <c r="C25" s="65" t="s">
        <v>198</v>
      </c>
      <c r="D25" s="266"/>
      <c r="E25" s="552"/>
      <c r="F25" s="269"/>
      <c r="G25" s="251" t="s">
        <v>52</v>
      </c>
      <c r="H25" s="724"/>
      <c r="I25" s="268"/>
      <c r="J25" s="187"/>
      <c r="K25" s="149">
        <v>46508</v>
      </c>
      <c r="L25" s="273"/>
      <c r="M25" s="246">
        <f>DAYS360($H$3,K25)</f>
        <v>1116</v>
      </c>
      <c r="N25" s="208"/>
      <c r="O25" s="572" t="s">
        <v>583</v>
      </c>
      <c r="P25" s="903" t="s">
        <v>526</v>
      </c>
      <c r="Q25" s="904" t="s">
        <v>527</v>
      </c>
    </row>
    <row r="26" spans="2:18" ht="12.9" thickBot="1" x14ac:dyDescent="0.35">
      <c r="B26" s="73"/>
      <c r="C26" s="495"/>
      <c r="D26" s="406"/>
      <c r="E26" s="573"/>
      <c r="F26" s="215"/>
      <c r="G26" s="573"/>
      <c r="H26" s="675"/>
      <c r="I26" s="512"/>
      <c r="J26" s="223"/>
      <c r="K26" s="264"/>
      <c r="L26" s="275"/>
      <c r="M26" s="276"/>
      <c r="N26" s="274"/>
      <c r="O26" s="574"/>
      <c r="P26" s="905"/>
      <c r="Q26" s="906"/>
    </row>
    <row r="27" spans="2:18" x14ac:dyDescent="0.3">
      <c r="B27" s="68" t="s">
        <v>199</v>
      </c>
      <c r="C27" s="84"/>
      <c r="D27" s="510"/>
      <c r="E27" s="122"/>
      <c r="F27" s="218"/>
      <c r="G27" s="122"/>
      <c r="H27" s="122"/>
      <c r="I27" s="510"/>
      <c r="J27" s="222"/>
      <c r="K27" s="182"/>
      <c r="L27" s="311"/>
      <c r="M27" s="236"/>
      <c r="N27" s="314"/>
      <c r="O27" s="26"/>
      <c r="P27" s="907"/>
      <c r="Q27" s="908"/>
    </row>
    <row r="28" spans="2:18" x14ac:dyDescent="0.3">
      <c r="B28" s="68"/>
      <c r="C28" s="478" t="s">
        <v>725</v>
      </c>
      <c r="D28" s="408"/>
      <c r="E28" s="552">
        <v>3600</v>
      </c>
      <c r="F28" s="269"/>
      <c r="G28" s="115" t="s">
        <v>9</v>
      </c>
      <c r="H28" s="846">
        <v>13864.4</v>
      </c>
      <c r="I28" s="513"/>
      <c r="J28" s="187"/>
      <c r="K28" s="252">
        <f t="shared" ref="K28:K35" si="0">H28+E28</f>
        <v>17464.400000000001</v>
      </c>
      <c r="L28" s="273">
        <f>K28-$N$1</f>
        <v>3567.7000000000007</v>
      </c>
      <c r="M28" s="207"/>
      <c r="N28" s="208"/>
      <c r="O28" s="25"/>
      <c r="P28" s="910" t="s">
        <v>759</v>
      </c>
      <c r="Q28" s="904"/>
    </row>
    <row r="29" spans="2:18" s="2" customFormat="1" x14ac:dyDescent="0.3">
      <c r="B29" s="71"/>
      <c r="C29" s="65" t="s">
        <v>200</v>
      </c>
      <c r="D29" s="408"/>
      <c r="E29" s="115">
        <v>1000</v>
      </c>
      <c r="F29" s="214"/>
      <c r="G29" s="115" t="s">
        <v>9</v>
      </c>
      <c r="H29" s="846">
        <v>13864.4</v>
      </c>
      <c r="I29" s="513"/>
      <c r="J29" s="319">
        <v>55</v>
      </c>
      <c r="K29" s="252">
        <f t="shared" si="0"/>
        <v>14864.4</v>
      </c>
      <c r="L29" s="273">
        <f t="shared" ref="L29:L35" si="1">K29-$N$1</f>
        <v>967.69999999999891</v>
      </c>
      <c r="M29" s="207"/>
      <c r="N29" s="208"/>
      <c r="O29" s="525" t="s">
        <v>755</v>
      </c>
      <c r="P29" s="903" t="s">
        <v>760</v>
      </c>
      <c r="Q29" s="828"/>
      <c r="R29"/>
    </row>
    <row r="30" spans="2:18" s="2" customFormat="1" ht="24.9" x14ac:dyDescent="0.3">
      <c r="B30" s="71"/>
      <c r="C30" s="808" t="s">
        <v>201</v>
      </c>
      <c r="D30" s="809"/>
      <c r="E30" s="384">
        <v>1000</v>
      </c>
      <c r="F30" s="810"/>
      <c r="G30" s="384" t="s">
        <v>9</v>
      </c>
      <c r="H30" s="894">
        <v>13864.4</v>
      </c>
      <c r="I30" s="513"/>
      <c r="J30" s="319">
        <v>55</v>
      </c>
      <c r="K30" s="780">
        <f t="shared" si="0"/>
        <v>14864.4</v>
      </c>
      <c r="L30" s="781">
        <f t="shared" si="1"/>
        <v>967.69999999999891</v>
      </c>
      <c r="M30" s="811"/>
      <c r="N30" s="790"/>
      <c r="O30" s="812" t="s">
        <v>756</v>
      </c>
      <c r="P30" s="909"/>
      <c r="Q30" s="432"/>
      <c r="R30"/>
    </row>
    <row r="31" spans="2:18" s="2" customFormat="1" x14ac:dyDescent="0.3">
      <c r="B31" s="71"/>
      <c r="C31" s="488" t="s">
        <v>202</v>
      </c>
      <c r="D31" s="408"/>
      <c r="E31" s="115">
        <v>4100</v>
      </c>
      <c r="F31" s="214"/>
      <c r="G31" s="115" t="s">
        <v>9</v>
      </c>
      <c r="H31" s="846">
        <v>13864.4</v>
      </c>
      <c r="I31" s="514"/>
      <c r="J31" s="188">
        <v>5</v>
      </c>
      <c r="K31" s="252">
        <f t="shared" si="0"/>
        <v>17964.400000000001</v>
      </c>
      <c r="L31" s="273">
        <f t="shared" si="1"/>
        <v>4067.7000000000007</v>
      </c>
      <c r="M31" s="207"/>
      <c r="N31" s="208"/>
      <c r="O31" s="525" t="s">
        <v>753</v>
      </c>
      <c r="P31" s="827" t="s">
        <v>551</v>
      </c>
      <c r="Q31" s="828" t="s">
        <v>734</v>
      </c>
      <c r="R31" s="78"/>
    </row>
    <row r="32" spans="2:18" s="2" customFormat="1" ht="30" customHeight="1" x14ac:dyDescent="0.3">
      <c r="B32" s="71"/>
      <c r="C32" s="808" t="s">
        <v>203</v>
      </c>
      <c r="D32" s="809"/>
      <c r="E32" s="384">
        <v>4100</v>
      </c>
      <c r="F32" s="810"/>
      <c r="G32" s="384" t="s">
        <v>9</v>
      </c>
      <c r="H32" s="894">
        <v>13864.4</v>
      </c>
      <c r="I32" s="895"/>
      <c r="J32" s="188">
        <v>5</v>
      </c>
      <c r="K32" s="780">
        <f t="shared" si="0"/>
        <v>17964.400000000001</v>
      </c>
      <c r="L32" s="781">
        <f t="shared" si="1"/>
        <v>4067.7000000000007</v>
      </c>
      <c r="M32" s="811"/>
      <c r="N32" s="790"/>
      <c r="O32" s="896" t="s">
        <v>754</v>
      </c>
      <c r="P32" s="431" t="s">
        <v>549</v>
      </c>
      <c r="Q32" s="432" t="s">
        <v>735</v>
      </c>
      <c r="R32" s="78"/>
    </row>
    <row r="33" spans="2:18" s="2" customFormat="1" x14ac:dyDescent="0.3">
      <c r="B33" s="71"/>
      <c r="C33" s="65" t="s">
        <v>204</v>
      </c>
      <c r="D33" s="408"/>
      <c r="E33" s="115">
        <v>3600</v>
      </c>
      <c r="F33" s="214"/>
      <c r="G33" s="115" t="s">
        <v>9</v>
      </c>
      <c r="H33" s="846">
        <v>13864.4</v>
      </c>
      <c r="I33" s="514"/>
      <c r="J33" s="187"/>
      <c r="K33" s="252">
        <f t="shared" si="0"/>
        <v>17464.400000000001</v>
      </c>
      <c r="L33" s="273">
        <f t="shared" si="1"/>
        <v>3567.7000000000007</v>
      </c>
      <c r="M33" s="207"/>
      <c r="N33" s="208"/>
      <c r="O33" s="25" t="s">
        <v>758</v>
      </c>
      <c r="P33" s="827" t="s">
        <v>737</v>
      </c>
      <c r="Q33" s="828" t="s">
        <v>738</v>
      </c>
      <c r="R33"/>
    </row>
    <row r="34" spans="2:18" s="2" customFormat="1" x14ac:dyDescent="0.3">
      <c r="B34" s="71"/>
      <c r="C34" s="488" t="s">
        <v>455</v>
      </c>
      <c r="D34" s="408"/>
      <c r="E34" s="115">
        <v>3600</v>
      </c>
      <c r="F34" s="214"/>
      <c r="G34" s="115" t="s">
        <v>9</v>
      </c>
      <c r="H34" s="894">
        <v>13864.4</v>
      </c>
      <c r="I34" s="514"/>
      <c r="J34" s="187"/>
      <c r="K34" s="252">
        <f t="shared" si="0"/>
        <v>17464.400000000001</v>
      </c>
      <c r="L34" s="273">
        <f t="shared" si="1"/>
        <v>3567.7000000000007</v>
      </c>
      <c r="M34" s="207"/>
      <c r="N34" s="208"/>
      <c r="O34" s="25"/>
      <c r="P34" s="517"/>
      <c r="Q34" s="244"/>
      <c r="R34"/>
    </row>
    <row r="35" spans="2:18" s="2" customFormat="1" x14ac:dyDescent="0.3">
      <c r="B35" s="71"/>
      <c r="C35" s="488" t="s">
        <v>456</v>
      </c>
      <c r="D35" s="408"/>
      <c r="E35" s="115">
        <v>3600</v>
      </c>
      <c r="F35" s="214"/>
      <c r="G35" s="115" t="s">
        <v>9</v>
      </c>
      <c r="H35" s="894">
        <v>13864.4</v>
      </c>
      <c r="I35" s="514"/>
      <c r="J35" s="187"/>
      <c r="K35" s="252">
        <f t="shared" si="0"/>
        <v>17464.400000000001</v>
      </c>
      <c r="L35" s="273">
        <f t="shared" si="1"/>
        <v>3567.7000000000007</v>
      </c>
      <c r="M35" s="207"/>
      <c r="N35" s="208"/>
      <c r="O35" s="25"/>
      <c r="P35" s="517"/>
      <c r="Q35" s="244"/>
      <c r="R35"/>
    </row>
    <row r="36" spans="2:18" s="2" customFormat="1" x14ac:dyDescent="0.3">
      <c r="B36" s="71"/>
      <c r="C36" s="488" t="s">
        <v>457</v>
      </c>
      <c r="D36" s="408"/>
      <c r="E36" s="115">
        <v>1400</v>
      </c>
      <c r="F36" s="214"/>
      <c r="G36" s="115" t="s">
        <v>9</v>
      </c>
      <c r="H36" s="846">
        <v>13864.4</v>
      </c>
      <c r="I36" s="514"/>
      <c r="J36" s="188">
        <v>105</v>
      </c>
      <c r="K36" s="252"/>
      <c r="L36" s="273"/>
      <c r="M36" s="207"/>
      <c r="N36" s="208"/>
      <c r="O36" s="525" t="s">
        <v>726</v>
      </c>
      <c r="P36" s="517"/>
      <c r="Q36" s="244"/>
      <c r="R36"/>
    </row>
    <row r="37" spans="2:18" s="2" customFormat="1" x14ac:dyDescent="0.3">
      <c r="B37" s="71"/>
      <c r="C37" s="65" t="s">
        <v>205</v>
      </c>
      <c r="D37" s="408"/>
      <c r="E37" s="115"/>
      <c r="F37" s="214"/>
      <c r="G37" s="115" t="s">
        <v>12</v>
      </c>
      <c r="H37" s="851">
        <v>14148</v>
      </c>
      <c r="I37" s="514"/>
      <c r="J37" s="187"/>
      <c r="K37" s="252"/>
      <c r="L37" s="273"/>
      <c r="M37" s="207"/>
      <c r="N37" s="208"/>
      <c r="O37" s="25"/>
      <c r="P37" s="517"/>
      <c r="Q37" s="244"/>
      <c r="R37"/>
    </row>
    <row r="38" spans="2:18" x14ac:dyDescent="0.3">
      <c r="B38" s="68"/>
      <c r="C38" s="486" t="s">
        <v>206</v>
      </c>
      <c r="D38" s="408"/>
      <c r="E38" s="251"/>
      <c r="F38" s="214"/>
      <c r="G38" s="115" t="s">
        <v>12</v>
      </c>
      <c r="H38" s="851">
        <v>13273</v>
      </c>
      <c r="I38" s="514"/>
      <c r="J38" s="187"/>
      <c r="K38" s="254"/>
      <c r="L38" s="273"/>
      <c r="M38" s="207"/>
      <c r="N38" s="208"/>
      <c r="O38" s="25"/>
      <c r="P38" s="518"/>
      <c r="Q38" s="260"/>
    </row>
    <row r="39" spans="2:18" ht="12.9" thickBot="1" x14ac:dyDescent="0.35">
      <c r="B39" s="68"/>
      <c r="C39" s="526" t="s">
        <v>207</v>
      </c>
      <c r="D39" s="406"/>
      <c r="E39" s="122"/>
      <c r="F39" s="215"/>
      <c r="G39" s="135" t="s">
        <v>9</v>
      </c>
      <c r="H39" s="636"/>
      <c r="I39" s="512"/>
      <c r="J39" s="223"/>
      <c r="K39" s="509"/>
      <c r="L39" s="225"/>
      <c r="M39" s="232"/>
      <c r="N39" s="208"/>
      <c r="O39" s="528"/>
      <c r="P39" s="519"/>
      <c r="Q39" s="389"/>
    </row>
    <row r="40" spans="2:18" ht="45" customHeight="1" x14ac:dyDescent="0.3">
      <c r="B40" s="68"/>
      <c r="C40" s="575" t="s">
        <v>208</v>
      </c>
      <c r="D40" s="407"/>
      <c r="E40" s="520" t="s">
        <v>209</v>
      </c>
      <c r="F40" s="219"/>
      <c r="G40" s="633" t="s">
        <v>740</v>
      </c>
      <c r="H40" s="633" t="s">
        <v>741</v>
      </c>
      <c r="I40" s="515"/>
      <c r="J40" s="321"/>
      <c r="K40" s="531" t="s">
        <v>212</v>
      </c>
      <c r="L40" s="235"/>
      <c r="M40" s="234"/>
      <c r="N40" s="233"/>
      <c r="O40" s="175"/>
      <c r="P40" s="530"/>
      <c r="Q40" s="392"/>
    </row>
    <row r="41" spans="2:18" s="2" customFormat="1" x14ac:dyDescent="0.3">
      <c r="B41" s="71"/>
      <c r="C41" s="479" t="s">
        <v>213</v>
      </c>
      <c r="D41" s="250"/>
      <c r="E41" s="115">
        <v>20000</v>
      </c>
      <c r="F41" s="850"/>
      <c r="G41" s="852">
        <v>2467</v>
      </c>
      <c r="H41" s="853">
        <v>13273</v>
      </c>
      <c r="I41" s="514"/>
      <c r="J41" s="187"/>
      <c r="K41" s="854">
        <f>E41+H41-G41-($H$38-$H$37)</f>
        <v>31681</v>
      </c>
      <c r="L41" s="273"/>
      <c r="M41" s="207"/>
      <c r="N41" s="856">
        <f>K41-$N$2</f>
        <v>17490</v>
      </c>
      <c r="O41" s="576"/>
      <c r="P41" s="827" t="s">
        <v>638</v>
      </c>
      <c r="Q41" s="828" t="s">
        <v>639</v>
      </c>
      <c r="R41" s="78"/>
    </row>
    <row r="42" spans="2:18" s="2" customFormat="1" x14ac:dyDescent="0.3">
      <c r="B42" s="71"/>
      <c r="C42" s="479" t="s">
        <v>214</v>
      </c>
      <c r="D42" s="250"/>
      <c r="E42" s="115">
        <v>20000</v>
      </c>
      <c r="F42" s="850"/>
      <c r="G42" s="852">
        <v>9594</v>
      </c>
      <c r="H42" s="853">
        <v>13273</v>
      </c>
      <c r="I42" s="514"/>
      <c r="J42" s="187"/>
      <c r="K42" s="854">
        <f t="shared" ref="K42:K47" si="2">E42+H42-G42-($H$38-$H$37)</f>
        <v>24554</v>
      </c>
      <c r="L42" s="273"/>
      <c r="M42" s="207"/>
      <c r="N42" s="856">
        <f t="shared" ref="N42:N47" si="3">K42-$N$2</f>
        <v>10363</v>
      </c>
      <c r="O42" s="529"/>
      <c r="P42" s="827">
        <v>3023112</v>
      </c>
      <c r="Q42" s="828" t="s">
        <v>640</v>
      </c>
      <c r="R42"/>
    </row>
    <row r="43" spans="2:18" s="2" customFormat="1" x14ac:dyDescent="0.3">
      <c r="B43" s="71"/>
      <c r="C43" s="479" t="s">
        <v>215</v>
      </c>
      <c r="D43" s="250"/>
      <c r="E43" s="115">
        <v>20000</v>
      </c>
      <c r="F43" s="850"/>
      <c r="G43" s="853">
        <v>1119</v>
      </c>
      <c r="H43" s="853">
        <v>13273</v>
      </c>
      <c r="I43" s="514"/>
      <c r="J43" s="187"/>
      <c r="K43" s="854">
        <f t="shared" si="2"/>
        <v>33029</v>
      </c>
      <c r="L43" s="273"/>
      <c r="M43" s="207"/>
      <c r="N43" s="856">
        <f t="shared" si="3"/>
        <v>18838</v>
      </c>
      <c r="O43" s="25"/>
      <c r="P43" s="827">
        <v>3023113</v>
      </c>
      <c r="Q43" s="828" t="s">
        <v>742</v>
      </c>
      <c r="R43"/>
    </row>
    <row r="44" spans="2:18" s="2" customFormat="1" x14ac:dyDescent="0.3">
      <c r="B44" s="71"/>
      <c r="C44" s="479" t="s">
        <v>216</v>
      </c>
      <c r="D44" s="250"/>
      <c r="E44" s="115">
        <v>20000</v>
      </c>
      <c r="F44" s="850"/>
      <c r="G44" s="853">
        <v>9645</v>
      </c>
      <c r="H44" s="853">
        <v>13273</v>
      </c>
      <c r="I44" s="514"/>
      <c r="J44" s="187"/>
      <c r="K44" s="854">
        <f t="shared" si="2"/>
        <v>24503</v>
      </c>
      <c r="L44" s="273"/>
      <c r="M44" s="207"/>
      <c r="N44" s="856">
        <f t="shared" si="3"/>
        <v>10312</v>
      </c>
      <c r="O44" s="529"/>
      <c r="P44" s="827">
        <v>3017463</v>
      </c>
      <c r="Q44" s="828" t="s">
        <v>743</v>
      </c>
      <c r="R44"/>
    </row>
    <row r="45" spans="2:18" s="2" customFormat="1" x14ac:dyDescent="0.3">
      <c r="B45" s="71"/>
      <c r="C45" s="479" t="s">
        <v>217</v>
      </c>
      <c r="D45" s="250"/>
      <c r="E45" s="115">
        <v>20000</v>
      </c>
      <c r="F45" s="850"/>
      <c r="G45" s="853">
        <v>13273</v>
      </c>
      <c r="H45" s="853">
        <v>13273</v>
      </c>
      <c r="I45" s="514"/>
      <c r="J45" s="187"/>
      <c r="K45" s="854">
        <f>E45+H45-G45-($H$38-$H$37)</f>
        <v>20875</v>
      </c>
      <c r="L45" s="273"/>
      <c r="M45" s="207"/>
      <c r="N45" s="856">
        <f t="shared" si="3"/>
        <v>6684</v>
      </c>
      <c r="O45" s="576"/>
      <c r="P45" s="827">
        <v>3024711</v>
      </c>
      <c r="Q45" s="828" t="s">
        <v>641</v>
      </c>
      <c r="R45"/>
    </row>
    <row r="46" spans="2:18" s="2" customFormat="1" x14ac:dyDescent="0.3">
      <c r="B46" s="71"/>
      <c r="C46" s="858" t="s">
        <v>219</v>
      </c>
      <c r="D46" s="486"/>
      <c r="E46" s="487">
        <v>30000</v>
      </c>
      <c r="F46" s="859"/>
      <c r="G46" s="853">
        <v>6026</v>
      </c>
      <c r="H46" s="853">
        <v>13273</v>
      </c>
      <c r="I46" s="514"/>
      <c r="J46" s="187"/>
      <c r="K46" s="854">
        <f t="shared" si="2"/>
        <v>38122</v>
      </c>
      <c r="L46" s="273"/>
      <c r="M46" s="207"/>
      <c r="N46" s="856">
        <f t="shared" si="3"/>
        <v>23931</v>
      </c>
      <c r="O46" s="529"/>
      <c r="P46" s="827">
        <v>3029312</v>
      </c>
      <c r="Q46" s="828" t="s">
        <v>642</v>
      </c>
      <c r="R46"/>
    </row>
    <row r="47" spans="2:18" s="2" customFormat="1" ht="12.9" thickBot="1" x14ac:dyDescent="0.35">
      <c r="B47" s="71"/>
      <c r="C47" s="472" t="s">
        <v>220</v>
      </c>
      <c r="D47" s="74"/>
      <c r="E47" s="129">
        <v>30000</v>
      </c>
      <c r="F47" s="863"/>
      <c r="G47" s="862">
        <v>6026</v>
      </c>
      <c r="H47" s="862">
        <v>13273</v>
      </c>
      <c r="I47" s="512"/>
      <c r="J47" s="223"/>
      <c r="K47" s="855">
        <f t="shared" si="2"/>
        <v>38122</v>
      </c>
      <c r="L47" s="275"/>
      <c r="M47" s="276"/>
      <c r="N47" s="857">
        <f t="shared" si="3"/>
        <v>23931</v>
      </c>
      <c r="O47" s="673"/>
      <c r="P47" s="860">
        <v>3029313</v>
      </c>
      <c r="Q47" s="861" t="s">
        <v>643</v>
      </c>
      <c r="R47"/>
    </row>
    <row r="48" spans="2:18" s="2" customFormat="1" x14ac:dyDescent="0.3">
      <c r="B48" s="71"/>
      <c r="C48" s="476"/>
      <c r="D48" s="511"/>
      <c r="E48" s="135"/>
      <c r="F48" s="217"/>
      <c r="G48" s="135"/>
      <c r="H48" s="637"/>
      <c r="I48" s="516"/>
      <c r="J48" s="222"/>
      <c r="K48" s="152"/>
      <c r="L48" s="225"/>
      <c r="M48" s="232"/>
      <c r="N48" s="226"/>
      <c r="O48" s="26"/>
      <c r="P48" s="435"/>
      <c r="Q48" s="385"/>
      <c r="R48"/>
    </row>
    <row r="49" spans="2:21" x14ac:dyDescent="0.3">
      <c r="B49" s="68"/>
      <c r="C49" s="478" t="s">
        <v>566</v>
      </c>
      <c r="D49" s="408"/>
      <c r="E49" s="251">
        <v>8000</v>
      </c>
      <c r="F49" s="270"/>
      <c r="G49" s="251" t="s">
        <v>9</v>
      </c>
      <c r="H49" s="720">
        <v>7403.1</v>
      </c>
      <c r="I49" s="514"/>
      <c r="J49" s="187"/>
      <c r="K49" s="252">
        <f>H49+E49</f>
        <v>15403.1</v>
      </c>
      <c r="L49" s="273">
        <f t="shared" ref="L49:L57" si="4">K49-$N$1</f>
        <v>1506.3999999999996</v>
      </c>
      <c r="M49" s="207"/>
      <c r="N49" s="208"/>
      <c r="O49" s="25"/>
      <c r="P49" s="253"/>
      <c r="Q49" s="260"/>
    </row>
    <row r="50" spans="2:21" s="2" customFormat="1" x14ac:dyDescent="0.3">
      <c r="B50" s="71"/>
      <c r="C50" s="65" t="s">
        <v>221</v>
      </c>
      <c r="D50" s="408"/>
      <c r="E50" s="115">
        <v>1000</v>
      </c>
      <c r="F50" s="270"/>
      <c r="G50" s="115" t="s">
        <v>9</v>
      </c>
      <c r="H50" s="846">
        <v>13785.9</v>
      </c>
      <c r="I50" s="514"/>
      <c r="J50" s="319">
        <v>55</v>
      </c>
      <c r="K50" s="252">
        <f t="shared" ref="K50:K57" si="5">H50+E50</f>
        <v>14785.9</v>
      </c>
      <c r="L50" s="273">
        <f t="shared" si="4"/>
        <v>889.19999999999891</v>
      </c>
      <c r="M50" s="207"/>
      <c r="N50" s="208"/>
      <c r="O50" s="25"/>
      <c r="P50" s="243">
        <v>3034293</v>
      </c>
      <c r="Q50" s="244"/>
      <c r="R50" s="78"/>
      <c r="S50"/>
      <c r="T50" s="78"/>
      <c r="U50"/>
    </row>
    <row r="51" spans="2:21" s="2" customFormat="1" x14ac:dyDescent="0.3">
      <c r="B51" s="71"/>
      <c r="C51" s="65" t="s">
        <v>222</v>
      </c>
      <c r="D51" s="408"/>
      <c r="E51" s="115">
        <v>1000</v>
      </c>
      <c r="F51" s="214"/>
      <c r="G51" s="115" t="s">
        <v>9</v>
      </c>
      <c r="H51" s="769">
        <v>13785.9</v>
      </c>
      <c r="I51" s="514"/>
      <c r="J51" s="319">
        <v>55</v>
      </c>
      <c r="K51" s="252">
        <f t="shared" si="5"/>
        <v>14785.9</v>
      </c>
      <c r="L51" s="273">
        <f t="shared" si="4"/>
        <v>889.19999999999891</v>
      </c>
      <c r="M51" s="207"/>
      <c r="N51" s="208"/>
      <c r="O51" s="25" t="s">
        <v>223</v>
      </c>
      <c r="P51" s="243"/>
      <c r="Q51" s="244"/>
      <c r="R51"/>
    </row>
    <row r="52" spans="2:21" s="2" customFormat="1" x14ac:dyDescent="0.3">
      <c r="B52" s="71"/>
      <c r="C52" s="488" t="s">
        <v>224</v>
      </c>
      <c r="D52" s="408"/>
      <c r="E52" s="115">
        <v>4100</v>
      </c>
      <c r="F52" s="214"/>
      <c r="G52" s="115" t="s">
        <v>9</v>
      </c>
      <c r="H52" s="720">
        <v>11413.4</v>
      </c>
      <c r="I52" s="514"/>
      <c r="J52" s="188">
        <v>5</v>
      </c>
      <c r="K52" s="252">
        <f t="shared" si="5"/>
        <v>15513.4</v>
      </c>
      <c r="L52" s="273">
        <f t="shared" si="4"/>
        <v>1616.6999999999989</v>
      </c>
      <c r="M52" s="207"/>
      <c r="N52" s="208"/>
      <c r="O52" s="25"/>
      <c r="P52" s="243" t="s">
        <v>549</v>
      </c>
      <c r="Q52" s="244" t="s">
        <v>550</v>
      </c>
      <c r="R52"/>
    </row>
    <row r="53" spans="2:21" s="2" customFormat="1" x14ac:dyDescent="0.3">
      <c r="B53" s="71"/>
      <c r="C53" s="65" t="s">
        <v>225</v>
      </c>
      <c r="D53" s="408"/>
      <c r="E53" s="115">
        <v>4100</v>
      </c>
      <c r="F53" s="214"/>
      <c r="G53" s="115" t="s">
        <v>9</v>
      </c>
      <c r="H53" s="720">
        <v>11413.4</v>
      </c>
      <c r="I53" s="514"/>
      <c r="J53" s="188">
        <v>5</v>
      </c>
      <c r="K53" s="252">
        <f t="shared" si="5"/>
        <v>15513.4</v>
      </c>
      <c r="L53" s="273">
        <f t="shared" si="4"/>
        <v>1616.6999999999989</v>
      </c>
      <c r="M53" s="207"/>
      <c r="N53" s="208"/>
      <c r="O53" s="25"/>
      <c r="P53" s="243" t="s">
        <v>551</v>
      </c>
      <c r="Q53" s="244" t="s">
        <v>552</v>
      </c>
      <c r="R53" s="78"/>
      <c r="S53"/>
      <c r="T53" s="78"/>
      <c r="U53"/>
    </row>
    <row r="54" spans="2:21" s="2" customFormat="1" x14ac:dyDescent="0.3">
      <c r="B54" s="71"/>
      <c r="C54" s="65" t="s">
        <v>226</v>
      </c>
      <c r="D54" s="408"/>
      <c r="E54" s="115">
        <v>8000</v>
      </c>
      <c r="F54" s="214"/>
      <c r="G54" s="115" t="s">
        <v>9</v>
      </c>
      <c r="H54" s="720">
        <v>7403.1</v>
      </c>
      <c r="I54" s="514"/>
      <c r="J54" s="188"/>
      <c r="K54" s="257">
        <f t="shared" si="5"/>
        <v>15403.1</v>
      </c>
      <c r="L54" s="273">
        <f t="shared" si="4"/>
        <v>1506.3999999999996</v>
      </c>
      <c r="M54" s="207"/>
      <c r="N54" s="208"/>
      <c r="O54" s="25"/>
      <c r="P54" s="243"/>
      <c r="Q54" s="244"/>
      <c r="R54"/>
    </row>
    <row r="55" spans="2:21" s="2" customFormat="1" x14ac:dyDescent="0.3">
      <c r="B55" s="71"/>
      <c r="C55" s="488" t="s">
        <v>458</v>
      </c>
      <c r="D55" s="111"/>
      <c r="E55" s="115">
        <v>8000</v>
      </c>
      <c r="F55" s="214"/>
      <c r="G55" s="115" t="s">
        <v>9</v>
      </c>
      <c r="H55" s="720">
        <v>7403.1</v>
      </c>
      <c r="I55" s="111"/>
      <c r="J55" s="299"/>
      <c r="K55" s="252">
        <f t="shared" si="5"/>
        <v>15403.1</v>
      </c>
      <c r="L55" s="248">
        <f t="shared" si="4"/>
        <v>1506.3999999999996</v>
      </c>
      <c r="M55" s="207"/>
      <c r="N55" s="208"/>
      <c r="O55" s="25"/>
      <c r="P55" s="243"/>
      <c r="Q55" s="244"/>
      <c r="R55"/>
    </row>
    <row r="56" spans="2:21" s="2" customFormat="1" x14ac:dyDescent="0.3">
      <c r="B56" s="71"/>
      <c r="C56" s="488" t="s">
        <v>459</v>
      </c>
      <c r="D56" s="111"/>
      <c r="E56" s="115">
        <v>8000</v>
      </c>
      <c r="F56" s="214"/>
      <c r="G56" s="115" t="s">
        <v>9</v>
      </c>
      <c r="H56" s="720">
        <v>7403.1</v>
      </c>
      <c r="I56" s="111"/>
      <c r="J56" s="299"/>
      <c r="K56" s="252">
        <f t="shared" si="5"/>
        <v>15403.1</v>
      </c>
      <c r="L56" s="248">
        <f t="shared" si="4"/>
        <v>1506.3999999999996</v>
      </c>
      <c r="M56" s="207"/>
      <c r="N56" s="208"/>
      <c r="O56" s="25"/>
      <c r="P56" s="243"/>
      <c r="Q56" s="244"/>
      <c r="R56"/>
    </row>
    <row r="57" spans="2:21" s="2" customFormat="1" x14ac:dyDescent="0.3">
      <c r="B57" s="71"/>
      <c r="C57" s="65" t="s">
        <v>227</v>
      </c>
      <c r="D57" s="408"/>
      <c r="E57" s="115">
        <v>1400</v>
      </c>
      <c r="F57" s="214"/>
      <c r="G57" s="115" t="s">
        <v>9</v>
      </c>
      <c r="H57" s="720">
        <v>12668.8</v>
      </c>
      <c r="I57" s="514"/>
      <c r="J57" s="610">
        <v>105</v>
      </c>
      <c r="K57" s="257">
        <f t="shared" si="5"/>
        <v>14068.8</v>
      </c>
      <c r="L57" s="273">
        <f t="shared" si="4"/>
        <v>172.09999999999854</v>
      </c>
      <c r="M57" s="207"/>
      <c r="N57" s="208"/>
      <c r="O57" s="525" t="s">
        <v>563</v>
      </c>
      <c r="P57" s="243"/>
      <c r="Q57" s="244"/>
      <c r="R57"/>
    </row>
    <row r="58" spans="2:21" s="2" customFormat="1" x14ac:dyDescent="0.3">
      <c r="B58" s="71"/>
      <c r="C58" s="65" t="s">
        <v>205</v>
      </c>
      <c r="D58" s="408"/>
      <c r="E58" s="115"/>
      <c r="F58" s="214"/>
      <c r="G58" s="115" t="s">
        <v>12</v>
      </c>
      <c r="H58" s="634">
        <f>13093-4171</f>
        <v>8922</v>
      </c>
      <c r="I58" s="514"/>
      <c r="J58" s="610"/>
      <c r="K58" s="504"/>
      <c r="L58" s="318"/>
      <c r="M58" s="207"/>
      <c r="N58" s="208"/>
      <c r="O58" s="25"/>
      <c r="P58" s="517"/>
      <c r="Q58" s="244"/>
      <c r="R58"/>
    </row>
    <row r="59" spans="2:21" x14ac:dyDescent="0.3">
      <c r="B59" s="68"/>
      <c r="C59" s="486" t="s">
        <v>228</v>
      </c>
      <c r="D59" s="408"/>
      <c r="E59" s="251"/>
      <c r="F59" s="269"/>
      <c r="G59" s="115" t="s">
        <v>12</v>
      </c>
      <c r="H59" s="635">
        <f>20875-4171</f>
        <v>16704</v>
      </c>
      <c r="I59" s="514"/>
      <c r="J59" s="317"/>
      <c r="K59" s="504"/>
      <c r="L59" s="318"/>
      <c r="M59" s="207"/>
      <c r="N59" s="208"/>
      <c r="O59" s="25"/>
      <c r="P59" s="518"/>
      <c r="Q59" s="260"/>
    </row>
    <row r="60" spans="2:21" ht="12.9" thickBot="1" x14ac:dyDescent="0.35">
      <c r="B60" s="68"/>
      <c r="C60" s="486" t="s">
        <v>229</v>
      </c>
      <c r="D60" s="406"/>
      <c r="E60" s="122"/>
      <c r="F60" s="218"/>
      <c r="G60" s="135" t="s">
        <v>9</v>
      </c>
      <c r="H60" s="632"/>
      <c r="I60" s="512"/>
      <c r="J60" s="223"/>
      <c r="K60" s="509"/>
      <c r="L60" s="225"/>
      <c r="M60" s="232"/>
      <c r="N60" s="226"/>
      <c r="O60" s="577"/>
      <c r="P60" s="519"/>
      <c r="Q60" s="389"/>
    </row>
    <row r="61" spans="2:21" ht="45" customHeight="1" x14ac:dyDescent="0.3">
      <c r="B61" s="68"/>
      <c r="C61" s="575" t="s">
        <v>208</v>
      </c>
      <c r="D61" s="511"/>
      <c r="E61" s="520" t="s">
        <v>209</v>
      </c>
      <c r="F61" s="219"/>
      <c r="G61" s="521" t="s">
        <v>210</v>
      </c>
      <c r="H61" s="521" t="s">
        <v>211</v>
      </c>
      <c r="I61" s="516"/>
      <c r="J61" s="222"/>
      <c r="K61" s="522" t="s">
        <v>212</v>
      </c>
      <c r="L61" s="235"/>
      <c r="M61" s="234"/>
      <c r="N61" s="233"/>
      <c r="O61" s="26"/>
      <c r="P61" s="523"/>
      <c r="Q61" s="390"/>
    </row>
    <row r="62" spans="2:21" s="2" customFormat="1" x14ac:dyDescent="0.3">
      <c r="B62" s="71"/>
      <c r="C62" s="479" t="s">
        <v>230</v>
      </c>
      <c r="D62" s="408"/>
      <c r="E62" s="115">
        <v>30000</v>
      </c>
      <c r="F62" s="214"/>
      <c r="G62" s="115">
        <v>9361</v>
      </c>
      <c r="H62" s="115">
        <v>20785</v>
      </c>
      <c r="I62" s="411"/>
      <c r="J62" s="187"/>
      <c r="K62" s="241">
        <f t="shared" ref="K62:K68" si="6">E62+H62-G62-($H$59-$H$58)</f>
        <v>33642</v>
      </c>
      <c r="L62" s="273"/>
      <c r="M62" s="207"/>
      <c r="N62" s="208">
        <f>K62-$N$2</f>
        <v>19451</v>
      </c>
      <c r="O62" s="576"/>
      <c r="P62" s="243">
        <v>3035801</v>
      </c>
      <c r="Q62" s="244" t="s">
        <v>594</v>
      </c>
      <c r="R62"/>
    </row>
    <row r="63" spans="2:21" s="2" customFormat="1" x14ac:dyDescent="0.3">
      <c r="B63" s="71"/>
      <c r="C63" s="479" t="s">
        <v>231</v>
      </c>
      <c r="D63" s="409"/>
      <c r="E63" s="115">
        <v>20000</v>
      </c>
      <c r="F63" s="214"/>
      <c r="G63" s="115">
        <v>10693</v>
      </c>
      <c r="H63" s="115">
        <v>20785</v>
      </c>
      <c r="I63" s="411"/>
      <c r="J63" s="187"/>
      <c r="K63" s="241">
        <f t="shared" si="6"/>
        <v>22310</v>
      </c>
      <c r="L63" s="273"/>
      <c r="M63" s="207"/>
      <c r="N63" s="208">
        <f t="shared" ref="N63:N68" si="7">K63-$N$2</f>
        <v>8119</v>
      </c>
      <c r="O63" s="576"/>
      <c r="P63" s="243">
        <v>3023112</v>
      </c>
      <c r="Q63" s="244" t="s">
        <v>595</v>
      </c>
      <c r="R63"/>
    </row>
    <row r="64" spans="2:21" s="2" customFormat="1" x14ac:dyDescent="0.3">
      <c r="B64" s="71"/>
      <c r="C64" s="479" t="s">
        <v>232</v>
      </c>
      <c r="D64" s="409"/>
      <c r="E64" s="115">
        <v>20000</v>
      </c>
      <c r="F64" s="214"/>
      <c r="G64" s="115">
        <v>6847</v>
      </c>
      <c r="H64" s="115">
        <v>20785</v>
      </c>
      <c r="I64" s="411"/>
      <c r="J64" s="187"/>
      <c r="K64" s="241">
        <f t="shared" si="6"/>
        <v>26156</v>
      </c>
      <c r="L64" s="273"/>
      <c r="M64" s="207"/>
      <c r="N64" s="208">
        <f t="shared" si="7"/>
        <v>11965</v>
      </c>
      <c r="O64" s="576"/>
      <c r="P64" s="243">
        <v>3023113</v>
      </c>
      <c r="Q64" s="244" t="s">
        <v>596</v>
      </c>
      <c r="R64"/>
    </row>
    <row r="65" spans="2:18" s="2" customFormat="1" ht="14.25" customHeight="1" x14ac:dyDescent="0.3">
      <c r="B65" s="71"/>
      <c r="C65" s="479" t="s">
        <v>233</v>
      </c>
      <c r="D65" s="409"/>
      <c r="E65" s="115">
        <v>20000</v>
      </c>
      <c r="F65" s="214"/>
      <c r="G65" s="115">
        <v>10693</v>
      </c>
      <c r="H65" s="115">
        <v>20785</v>
      </c>
      <c r="I65" s="411"/>
      <c r="J65" s="187"/>
      <c r="K65" s="241">
        <f t="shared" si="6"/>
        <v>22310</v>
      </c>
      <c r="L65" s="273"/>
      <c r="M65" s="207"/>
      <c r="N65" s="208">
        <f t="shared" si="7"/>
        <v>8119</v>
      </c>
      <c r="O65" s="576"/>
      <c r="P65" s="243">
        <v>3017463</v>
      </c>
      <c r="Q65" s="244" t="s">
        <v>597</v>
      </c>
      <c r="R65"/>
    </row>
    <row r="66" spans="2:18" s="2" customFormat="1" ht="12.75" customHeight="1" x14ac:dyDescent="0.3">
      <c r="B66" s="71"/>
      <c r="C66" s="479" t="s">
        <v>234</v>
      </c>
      <c r="D66" s="409"/>
      <c r="E66" s="115">
        <v>10000</v>
      </c>
      <c r="F66" s="214"/>
      <c r="G66" s="115">
        <v>4171</v>
      </c>
      <c r="H66" s="115">
        <v>20785</v>
      </c>
      <c r="I66" s="411"/>
      <c r="J66" s="187"/>
      <c r="K66" s="241">
        <f t="shared" si="6"/>
        <v>18832</v>
      </c>
      <c r="L66" s="273"/>
      <c r="M66" s="207"/>
      <c r="N66" s="208">
        <f>K66-$N$2</f>
        <v>4641</v>
      </c>
      <c r="O66" s="576"/>
      <c r="P66" s="243" t="s">
        <v>218</v>
      </c>
      <c r="Q66" s="244" t="s">
        <v>598</v>
      </c>
      <c r="R66"/>
    </row>
    <row r="67" spans="2:18" s="2" customFormat="1" x14ac:dyDescent="0.3">
      <c r="B67" s="71"/>
      <c r="C67" s="479" t="s">
        <v>235</v>
      </c>
      <c r="D67" s="409"/>
      <c r="E67" s="115">
        <v>30000</v>
      </c>
      <c r="F67" s="214"/>
      <c r="G67" s="115">
        <v>9814</v>
      </c>
      <c r="H67" s="115">
        <v>20785</v>
      </c>
      <c r="I67" s="411"/>
      <c r="J67" s="187"/>
      <c r="K67" s="241">
        <f>E67+H67-G67-($H$59-$H$58)</f>
        <v>33189</v>
      </c>
      <c r="L67" s="273"/>
      <c r="M67" s="207"/>
      <c r="N67" s="208">
        <f t="shared" si="7"/>
        <v>18998</v>
      </c>
      <c r="O67" s="576"/>
      <c r="P67" s="243">
        <v>3029312</v>
      </c>
      <c r="Q67" s="244" t="s">
        <v>599</v>
      </c>
      <c r="R67"/>
    </row>
    <row r="68" spans="2:18" s="2" customFormat="1" ht="12.9" thickBot="1" x14ac:dyDescent="0.35">
      <c r="B68" s="140"/>
      <c r="C68" s="472" t="s">
        <v>236</v>
      </c>
      <c r="D68" s="410"/>
      <c r="E68" s="129">
        <v>30000</v>
      </c>
      <c r="F68" s="214"/>
      <c r="G68" s="129">
        <v>9814</v>
      </c>
      <c r="H68" s="129">
        <v>20785</v>
      </c>
      <c r="I68" s="412"/>
      <c r="J68" s="223"/>
      <c r="K68" s="241">
        <f t="shared" si="6"/>
        <v>33189</v>
      </c>
      <c r="L68" s="275"/>
      <c r="M68" s="276"/>
      <c r="N68" s="208">
        <f t="shared" si="7"/>
        <v>18998</v>
      </c>
      <c r="O68" s="576"/>
      <c r="P68" s="284">
        <v>3029313</v>
      </c>
      <c r="Q68" s="255" t="s">
        <v>600</v>
      </c>
      <c r="R68"/>
    </row>
    <row r="69" spans="2:18" s="2" customFormat="1" ht="12.9" thickBot="1" x14ac:dyDescent="0.35">
      <c r="B69" s="170"/>
      <c r="C69" s="171"/>
      <c r="D69" s="386"/>
      <c r="E69" s="137"/>
      <c r="F69" s="220"/>
      <c r="G69" s="137"/>
      <c r="H69" s="670"/>
      <c r="I69" s="413"/>
      <c r="J69" s="222"/>
      <c r="K69" s="181"/>
      <c r="L69" s="165"/>
      <c r="M69" s="138"/>
      <c r="N69" s="139"/>
      <c r="O69" s="175"/>
      <c r="P69" s="322"/>
      <c r="Q69" s="323"/>
      <c r="R69"/>
    </row>
    <row r="70" spans="2:18" x14ac:dyDescent="0.3">
      <c r="B70" s="131" t="s">
        <v>727</v>
      </c>
      <c r="C70" s="845"/>
      <c r="D70" s="199"/>
      <c r="E70" s="116"/>
      <c r="F70" s="216"/>
      <c r="G70" s="116"/>
      <c r="H70" s="116"/>
      <c r="I70" s="212"/>
      <c r="J70" s="321"/>
      <c r="K70" s="147"/>
      <c r="L70" s="306"/>
      <c r="M70" s="231"/>
      <c r="N70" s="230"/>
      <c r="O70" s="175"/>
      <c r="P70" s="391"/>
      <c r="Q70" s="392"/>
    </row>
    <row r="71" spans="2:18" s="2" customFormat="1" x14ac:dyDescent="0.3">
      <c r="B71" s="71"/>
      <c r="C71" s="65" t="s">
        <v>242</v>
      </c>
      <c r="D71" s="111"/>
      <c r="E71" s="115">
        <v>1000</v>
      </c>
      <c r="F71" s="214"/>
      <c r="G71" s="115" t="s">
        <v>9</v>
      </c>
      <c r="H71" s="726">
        <v>12927.8</v>
      </c>
      <c r="I71" s="211"/>
      <c r="J71" s="187"/>
      <c r="K71" s="252">
        <f>H71+E71</f>
        <v>13927.8</v>
      </c>
      <c r="L71" s="273">
        <f>K71-$N$1</f>
        <v>31.099999999998545</v>
      </c>
      <c r="M71" s="207"/>
      <c r="N71" s="208"/>
      <c r="O71" s="25"/>
      <c r="P71" s="243" t="s">
        <v>243</v>
      </c>
      <c r="Q71" s="244" t="s">
        <v>533</v>
      </c>
      <c r="R71"/>
    </row>
    <row r="72" spans="2:18" s="2" customFormat="1" x14ac:dyDescent="0.3">
      <c r="B72" s="71"/>
      <c r="C72" s="488" t="s">
        <v>244</v>
      </c>
      <c r="D72" s="111"/>
      <c r="E72" s="115">
        <v>4100</v>
      </c>
      <c r="F72" s="214"/>
      <c r="G72" s="115" t="s">
        <v>9</v>
      </c>
      <c r="H72" s="846">
        <v>13864.4</v>
      </c>
      <c r="I72" s="115"/>
      <c r="J72" s="65">
        <v>5</v>
      </c>
      <c r="K72" s="252">
        <f>H72+E72</f>
        <v>17964.400000000001</v>
      </c>
      <c r="L72" s="248">
        <f>K72-$N$1</f>
        <v>4067.7000000000007</v>
      </c>
      <c r="M72" s="207"/>
      <c r="N72" s="208"/>
      <c r="O72" s="525" t="s">
        <v>748</v>
      </c>
      <c r="P72" s="243" t="s">
        <v>246</v>
      </c>
      <c r="Q72" s="244">
        <v>2700484</v>
      </c>
      <c r="R72"/>
    </row>
    <row r="73" spans="2:18" s="2" customFormat="1" x14ac:dyDescent="0.3">
      <c r="B73" s="71"/>
      <c r="C73" s="488" t="s">
        <v>247</v>
      </c>
      <c r="D73" s="111"/>
      <c r="E73" s="115">
        <v>6500</v>
      </c>
      <c r="F73" s="214"/>
      <c r="G73" s="115" t="s">
        <v>9</v>
      </c>
      <c r="H73" s="846">
        <v>13864.4</v>
      </c>
      <c r="I73" s="115"/>
      <c r="J73" s="65"/>
      <c r="K73" s="252">
        <f>H73+E73</f>
        <v>20364.400000000001</v>
      </c>
      <c r="L73" s="248">
        <f>K73-$N$1</f>
        <v>6467.7000000000007</v>
      </c>
      <c r="M73" s="207"/>
      <c r="N73" s="208"/>
      <c r="O73" s="525" t="s">
        <v>245</v>
      </c>
      <c r="P73" s="243">
        <v>210638</v>
      </c>
      <c r="Q73" s="244">
        <v>2346752</v>
      </c>
      <c r="R73" s="625"/>
    </row>
    <row r="74" spans="2:18" x14ac:dyDescent="0.3">
      <c r="B74" s="68"/>
      <c r="C74" s="486" t="s">
        <v>752</v>
      </c>
      <c r="D74" s="111"/>
      <c r="E74" s="251">
        <v>4100</v>
      </c>
      <c r="F74" s="214"/>
      <c r="G74" s="251" t="s">
        <v>9</v>
      </c>
      <c r="H74" s="846"/>
      <c r="I74" s="115"/>
      <c r="J74" s="65">
        <v>5</v>
      </c>
      <c r="K74" s="252"/>
      <c r="L74" s="273"/>
      <c r="M74" s="207"/>
      <c r="N74" s="208"/>
      <c r="O74" s="806" t="s">
        <v>767</v>
      </c>
      <c r="P74" s="253"/>
      <c r="Q74" s="244"/>
      <c r="R74" s="626"/>
    </row>
    <row r="75" spans="2:18" ht="24.9" x14ac:dyDescent="0.3">
      <c r="B75" s="68"/>
      <c r="C75" s="784" t="s">
        <v>764</v>
      </c>
      <c r="D75" s="795"/>
      <c r="E75" s="1105">
        <v>4100</v>
      </c>
      <c r="F75" s="810"/>
      <c r="G75" s="1105" t="s">
        <v>9</v>
      </c>
      <c r="H75" s="894">
        <v>13003.8</v>
      </c>
      <c r="I75" s="384"/>
      <c r="J75" s="808">
        <v>5</v>
      </c>
      <c r="K75" s="1107">
        <f t="shared" ref="K75" si="8">H75+E75</f>
        <v>17103.8</v>
      </c>
      <c r="L75" s="982">
        <f t="shared" ref="L75" si="9">K75-$N$1</f>
        <v>3207.0999999999985</v>
      </c>
      <c r="M75" s="811"/>
      <c r="N75" s="790"/>
      <c r="O75" s="1108" t="s">
        <v>765</v>
      </c>
      <c r="P75" s="792" t="s">
        <v>766</v>
      </c>
      <c r="Q75" s="800">
        <v>5461</v>
      </c>
      <c r="R75" s="626"/>
    </row>
    <row r="76" spans="2:18" ht="24.9" x14ac:dyDescent="0.3">
      <c r="B76" s="68"/>
      <c r="C76" s="784" t="s">
        <v>248</v>
      </c>
      <c r="D76" s="795"/>
      <c r="E76" s="372">
        <v>4100</v>
      </c>
      <c r="F76" s="810"/>
      <c r="G76" s="372" t="s">
        <v>9</v>
      </c>
      <c r="H76" s="1106">
        <v>13864.4</v>
      </c>
      <c r="I76" s="384"/>
      <c r="J76" s="808">
        <v>5</v>
      </c>
      <c r="K76" s="780">
        <f t="shared" ref="K76:K80" si="10">H76+E76</f>
        <v>17964.400000000001</v>
      </c>
      <c r="L76" s="982">
        <f t="shared" ref="L76:L80" si="11">K76-$N$1</f>
        <v>4067.7000000000007</v>
      </c>
      <c r="M76" s="811"/>
      <c r="N76" s="790"/>
      <c r="O76" s="524" t="s">
        <v>768</v>
      </c>
      <c r="P76" s="253" t="s">
        <v>257</v>
      </c>
      <c r="Q76" s="244" t="s">
        <v>763</v>
      </c>
      <c r="R76" s="627"/>
    </row>
    <row r="77" spans="2:18" x14ac:dyDescent="0.3">
      <c r="B77" s="68"/>
      <c r="C77" s="486" t="s">
        <v>746</v>
      </c>
      <c r="D77" s="111"/>
      <c r="E77" s="251">
        <v>4100</v>
      </c>
      <c r="F77" s="214"/>
      <c r="G77" s="552" t="s">
        <v>9</v>
      </c>
      <c r="H77" s="846">
        <v>13864.4</v>
      </c>
      <c r="I77" s="115"/>
      <c r="J77" s="65"/>
      <c r="K77" s="252">
        <f t="shared" ref="K77" si="12">H77+E77</f>
        <v>17964.400000000001</v>
      </c>
      <c r="L77" s="248">
        <f t="shared" ref="L77" si="13">K77-$N$1</f>
        <v>4067.7000000000007</v>
      </c>
      <c r="M77" s="207"/>
      <c r="N77" s="208"/>
      <c r="O77" s="525" t="s">
        <v>753</v>
      </c>
      <c r="P77" s="253" t="s">
        <v>561</v>
      </c>
      <c r="Q77" s="878" t="s">
        <v>747</v>
      </c>
      <c r="R77" s="627"/>
    </row>
    <row r="78" spans="2:18" x14ac:dyDescent="0.3">
      <c r="B78" s="68"/>
      <c r="C78" s="486" t="s">
        <v>249</v>
      </c>
      <c r="D78" s="111"/>
      <c r="E78" s="251">
        <v>4100</v>
      </c>
      <c r="F78" s="214"/>
      <c r="G78" s="251" t="s">
        <v>9</v>
      </c>
      <c r="H78" s="846">
        <v>13880.4</v>
      </c>
      <c r="I78" s="115"/>
      <c r="J78" s="65"/>
      <c r="K78" s="252">
        <f t="shared" si="10"/>
        <v>17980.400000000001</v>
      </c>
      <c r="L78" s="805">
        <f t="shared" si="11"/>
        <v>4083.7000000000007</v>
      </c>
      <c r="M78" s="207"/>
      <c r="N78" s="208"/>
      <c r="O78" s="525" t="s">
        <v>753</v>
      </c>
      <c r="P78" s="253" t="s">
        <v>739</v>
      </c>
      <c r="Q78" s="244">
        <v>9393</v>
      </c>
      <c r="R78" s="626"/>
    </row>
    <row r="79" spans="2:18" x14ac:dyDescent="0.3">
      <c r="B79" s="68"/>
      <c r="C79" s="486" t="s">
        <v>274</v>
      </c>
      <c r="D79" s="111"/>
      <c r="E79" s="251">
        <v>4100</v>
      </c>
      <c r="F79" s="214"/>
      <c r="G79" s="251" t="s">
        <v>9</v>
      </c>
      <c r="H79" s="846">
        <v>13864.4</v>
      </c>
      <c r="I79" s="115"/>
      <c r="J79" s="65">
        <v>5</v>
      </c>
      <c r="K79" s="252">
        <f t="shared" si="10"/>
        <v>17964.400000000001</v>
      </c>
      <c r="L79" s="805">
        <f t="shared" si="11"/>
        <v>4067.7000000000007</v>
      </c>
      <c r="M79" s="207"/>
      <c r="N79" s="208"/>
      <c r="O79" s="525" t="s">
        <v>753</v>
      </c>
      <c r="P79" s="253" t="s">
        <v>250</v>
      </c>
      <c r="Q79" s="244" t="s">
        <v>736</v>
      </c>
      <c r="R79" s="625"/>
    </row>
    <row r="80" spans="2:18" x14ac:dyDescent="0.3">
      <c r="B80" s="68"/>
      <c r="C80" s="486" t="s">
        <v>749</v>
      </c>
      <c r="D80" s="111"/>
      <c r="E80" s="251">
        <v>4100</v>
      </c>
      <c r="F80" s="214"/>
      <c r="G80" s="552" t="s">
        <v>9</v>
      </c>
      <c r="H80" s="726">
        <v>10461.4</v>
      </c>
      <c r="I80" s="115"/>
      <c r="J80" s="65">
        <v>5</v>
      </c>
      <c r="K80" s="252">
        <f t="shared" si="10"/>
        <v>14561.4</v>
      </c>
      <c r="L80" s="805">
        <f t="shared" si="11"/>
        <v>664.69999999999891</v>
      </c>
      <c r="M80" s="207"/>
      <c r="N80" s="208"/>
      <c r="O80" s="525" t="s">
        <v>753</v>
      </c>
      <c r="P80" s="879" t="s">
        <v>260</v>
      </c>
      <c r="Q80" s="677" t="s">
        <v>576</v>
      </c>
      <c r="R80" s="625"/>
    </row>
    <row r="81" spans="2:22" s="2" customFormat="1" x14ac:dyDescent="0.3">
      <c r="B81" s="71"/>
      <c r="C81" s="488" t="s">
        <v>251</v>
      </c>
      <c r="D81" s="111"/>
      <c r="E81" s="115">
        <v>5</v>
      </c>
      <c r="F81" s="214">
        <f>5*365</f>
        <v>1825</v>
      </c>
      <c r="G81" s="115" t="s">
        <v>66</v>
      </c>
      <c r="H81" s="892">
        <v>44769</v>
      </c>
      <c r="I81" s="211"/>
      <c r="J81" s="187"/>
      <c r="K81" s="149">
        <f>H81+F81</f>
        <v>46594</v>
      </c>
      <c r="L81" s="273"/>
      <c r="M81" s="207">
        <f>DAYS360($H$3,K81)</f>
        <v>1201</v>
      </c>
      <c r="N81" s="208"/>
      <c r="O81" s="532" t="s">
        <v>570</v>
      </c>
      <c r="P81" s="243"/>
      <c r="Q81" s="244"/>
      <c r="R81"/>
    </row>
    <row r="82" spans="2:22" s="2" customFormat="1" ht="12.9" thickBot="1" x14ac:dyDescent="0.35">
      <c r="B82" s="140"/>
      <c r="C82" s="579"/>
      <c r="D82" s="200"/>
      <c r="E82" s="535"/>
      <c r="F82" s="326"/>
      <c r="G82" s="535"/>
      <c r="H82" s="537"/>
      <c r="I82" s="133"/>
      <c r="J82" s="223"/>
      <c r="K82" s="536"/>
      <c r="L82" s="312"/>
      <c r="M82" s="415"/>
      <c r="N82" s="274"/>
      <c r="O82" s="533"/>
      <c r="P82" s="534"/>
      <c r="Q82" s="438"/>
      <c r="R82"/>
    </row>
    <row r="83" spans="2:22" x14ac:dyDescent="0.3">
      <c r="B83" s="68" t="s">
        <v>567</v>
      </c>
      <c r="C83" s="84"/>
      <c r="D83" s="198"/>
      <c r="E83" s="122"/>
      <c r="F83" s="218"/>
      <c r="G83" s="122"/>
      <c r="H83" s="122"/>
      <c r="I83" s="213"/>
      <c r="J83" s="222"/>
      <c r="K83" s="182"/>
      <c r="L83" s="311"/>
      <c r="M83" s="236"/>
      <c r="N83" s="226"/>
      <c r="O83" s="26"/>
      <c r="P83" s="445"/>
      <c r="Q83" s="390"/>
    </row>
    <row r="84" spans="2:22" s="2" customFormat="1" x14ac:dyDescent="0.3">
      <c r="B84" s="71"/>
      <c r="C84" s="488" t="s">
        <v>252</v>
      </c>
      <c r="D84" s="111"/>
      <c r="E84" s="115">
        <v>1000</v>
      </c>
      <c r="F84" s="214"/>
      <c r="G84" s="115" t="s">
        <v>9</v>
      </c>
      <c r="H84" s="726">
        <v>12927.8</v>
      </c>
      <c r="I84" s="411"/>
      <c r="J84" s="187"/>
      <c r="K84" s="252">
        <f>H84+E84</f>
        <v>13927.8</v>
      </c>
      <c r="L84" s="273">
        <f>K84-$N$1</f>
        <v>31.099999999998545</v>
      </c>
      <c r="M84" s="236"/>
      <c r="N84" s="208"/>
      <c r="O84" s="500"/>
      <c r="P84" s="243" t="s">
        <v>243</v>
      </c>
      <c r="Q84" s="244" t="s">
        <v>534</v>
      </c>
      <c r="R84" s="78"/>
    </row>
    <row r="85" spans="2:22" s="2" customFormat="1" x14ac:dyDescent="0.3">
      <c r="B85" s="71"/>
      <c r="C85" s="488" t="s">
        <v>253</v>
      </c>
      <c r="D85" s="409"/>
      <c r="E85" s="115">
        <v>4100</v>
      </c>
      <c r="F85" s="214"/>
      <c r="G85" s="115" t="s">
        <v>9</v>
      </c>
      <c r="H85" s="726">
        <v>12743.6</v>
      </c>
      <c r="I85" s="411"/>
      <c r="J85" s="113">
        <v>5</v>
      </c>
      <c r="K85" s="252">
        <f>H85+E85</f>
        <v>16843.599999999999</v>
      </c>
      <c r="L85" s="273">
        <f>K85-$N$1</f>
        <v>2946.8999999999978</v>
      </c>
      <c r="M85" s="236"/>
      <c r="N85" s="208"/>
      <c r="O85" s="525" t="s">
        <v>245</v>
      </c>
      <c r="P85" s="243" t="s">
        <v>246</v>
      </c>
      <c r="Q85" s="244">
        <v>12195466</v>
      </c>
      <c r="R85"/>
    </row>
    <row r="86" spans="2:22" s="2" customFormat="1" x14ac:dyDescent="0.3">
      <c r="B86" s="71"/>
      <c r="C86" s="488" t="s">
        <v>254</v>
      </c>
      <c r="D86" s="409"/>
      <c r="E86" s="115">
        <v>6500</v>
      </c>
      <c r="F86" s="214"/>
      <c r="G86" s="115" t="s">
        <v>9</v>
      </c>
      <c r="H86" s="527">
        <v>12743.6</v>
      </c>
      <c r="I86" s="411"/>
      <c r="J86" s="113"/>
      <c r="K86" s="252">
        <f>H86+E86</f>
        <v>19243.599999999999</v>
      </c>
      <c r="L86" s="273">
        <f>K86-$N$1</f>
        <v>5346.8999999999978</v>
      </c>
      <c r="M86" s="277"/>
      <c r="N86" s="208"/>
      <c r="O86" s="525" t="s">
        <v>245</v>
      </c>
      <c r="P86" s="243">
        <v>210638</v>
      </c>
      <c r="Q86" s="847">
        <v>14913552</v>
      </c>
      <c r="R86" s="41"/>
    </row>
    <row r="87" spans="2:22" x14ac:dyDescent="0.3">
      <c r="B87" s="68"/>
      <c r="C87" s="250" t="s">
        <v>255</v>
      </c>
      <c r="D87" s="409"/>
      <c r="E87" s="251">
        <v>4100</v>
      </c>
      <c r="F87" s="269"/>
      <c r="G87" s="115" t="s">
        <v>9</v>
      </c>
      <c r="H87" s="527">
        <v>11413.4</v>
      </c>
      <c r="I87" s="411"/>
      <c r="J87" s="113">
        <v>5</v>
      </c>
      <c r="K87" s="252">
        <f t="shared" ref="K87:K90" si="14">H87+E87</f>
        <v>15513.4</v>
      </c>
      <c r="L87" s="273">
        <f t="shared" ref="L87:L91" si="15">K87-$N$1</f>
        <v>1616.6999999999989</v>
      </c>
      <c r="M87" s="236"/>
      <c r="N87" s="208"/>
      <c r="O87" s="525" t="s">
        <v>547</v>
      </c>
      <c r="P87" s="253" t="s">
        <v>546</v>
      </c>
      <c r="Q87" s="260">
        <v>9486</v>
      </c>
      <c r="S87" s="78"/>
      <c r="U87" s="78"/>
    </row>
    <row r="88" spans="2:22" ht="24.9" x14ac:dyDescent="0.3">
      <c r="B88" s="68"/>
      <c r="C88" s="784" t="s">
        <v>256</v>
      </c>
      <c r="D88" s="785"/>
      <c r="E88" s="372">
        <v>4100</v>
      </c>
      <c r="F88" s="379"/>
      <c r="G88" s="372" t="s">
        <v>9</v>
      </c>
      <c r="H88" s="786">
        <v>10597</v>
      </c>
      <c r="I88" s="787"/>
      <c r="J88" s="788">
        <v>5</v>
      </c>
      <c r="K88" s="780">
        <f t="shared" si="14"/>
        <v>14697</v>
      </c>
      <c r="L88" s="781">
        <f t="shared" si="15"/>
        <v>800.29999999999927</v>
      </c>
      <c r="M88" s="789"/>
      <c r="N88" s="790"/>
      <c r="O88" s="791" t="s">
        <v>691</v>
      </c>
      <c r="P88" s="792" t="s">
        <v>257</v>
      </c>
      <c r="Q88" s="793" t="s">
        <v>572</v>
      </c>
      <c r="S88" s="78"/>
      <c r="V88" s="631"/>
    </row>
    <row r="89" spans="2:22" x14ac:dyDescent="0.3">
      <c r="B89" s="68"/>
      <c r="C89" s="250" t="s">
        <v>258</v>
      </c>
      <c r="D89" s="409"/>
      <c r="E89" s="251">
        <v>4100</v>
      </c>
      <c r="F89" s="269"/>
      <c r="G89" s="251" t="s">
        <v>9</v>
      </c>
      <c r="H89" s="527">
        <v>12743.6</v>
      </c>
      <c r="I89" s="411"/>
      <c r="J89" s="113"/>
      <c r="K89" s="252">
        <f t="shared" si="14"/>
        <v>16843.599999999999</v>
      </c>
      <c r="L89" s="273">
        <f t="shared" si="15"/>
        <v>2946.8999999999978</v>
      </c>
      <c r="M89" s="236"/>
      <c r="N89" s="208"/>
      <c r="O89" s="25"/>
      <c r="P89" s="253"/>
      <c r="Q89" s="260"/>
    </row>
    <row r="90" spans="2:22" x14ac:dyDescent="0.3">
      <c r="B90" s="68"/>
      <c r="C90" s="486" t="s">
        <v>275</v>
      </c>
      <c r="D90" s="409"/>
      <c r="E90" s="251">
        <v>4100</v>
      </c>
      <c r="F90" s="269"/>
      <c r="G90" s="251" t="s">
        <v>9</v>
      </c>
      <c r="H90" s="527">
        <v>11413.4</v>
      </c>
      <c r="I90" s="411"/>
      <c r="J90" s="113">
        <v>5</v>
      </c>
      <c r="K90" s="252">
        <f t="shared" si="14"/>
        <v>15513.4</v>
      </c>
      <c r="L90" s="273">
        <f t="shared" si="15"/>
        <v>1616.6999999999989</v>
      </c>
      <c r="M90" s="236"/>
      <c r="N90" s="208"/>
      <c r="O90" s="25"/>
      <c r="P90" s="253" t="s">
        <v>553</v>
      </c>
      <c r="Q90" s="260" t="s">
        <v>554</v>
      </c>
      <c r="S90" s="78"/>
      <c r="U90" s="78"/>
    </row>
    <row r="91" spans="2:22" x14ac:dyDescent="0.3">
      <c r="B91" s="68"/>
      <c r="C91" s="486" t="s">
        <v>259</v>
      </c>
      <c r="D91" s="409"/>
      <c r="E91" s="251">
        <v>8000</v>
      </c>
      <c r="F91" s="269"/>
      <c r="G91" s="251" t="s">
        <v>9</v>
      </c>
      <c r="H91" s="527">
        <v>12743.6</v>
      </c>
      <c r="I91" s="507"/>
      <c r="J91" s="113">
        <v>5</v>
      </c>
      <c r="K91" s="504">
        <f>H91+E91</f>
        <v>20743.599999999999</v>
      </c>
      <c r="L91" s="506">
        <f t="shared" si="15"/>
        <v>6846.8999999999978</v>
      </c>
      <c r="M91" s="236"/>
      <c r="N91" s="208"/>
      <c r="O91" s="25"/>
      <c r="P91" s="253" t="s">
        <v>559</v>
      </c>
      <c r="Q91" s="260">
        <v>93248328</v>
      </c>
    </row>
    <row r="92" spans="2:22" s="2" customFormat="1" ht="12.9" thickBot="1" x14ac:dyDescent="0.35">
      <c r="B92" s="71"/>
      <c r="C92" s="489" t="s">
        <v>261</v>
      </c>
      <c r="D92" s="492"/>
      <c r="E92" s="256">
        <v>5</v>
      </c>
      <c r="F92" s="271">
        <f>5*365</f>
        <v>1825</v>
      </c>
      <c r="G92" s="256" t="s">
        <v>66</v>
      </c>
      <c r="H92" s="757">
        <v>44769</v>
      </c>
      <c r="I92" s="508"/>
      <c r="J92" s="320"/>
      <c r="K92" s="505">
        <f>H92+F92</f>
        <v>46594</v>
      </c>
      <c r="L92" s="506"/>
      <c r="M92" s="493">
        <f>DAYS360($H$3,K92)</f>
        <v>1201</v>
      </c>
      <c r="N92" s="494"/>
      <c r="O92" s="501" t="s">
        <v>569</v>
      </c>
      <c r="P92" s="502"/>
      <c r="Q92" s="503"/>
      <c r="R92"/>
    </row>
    <row r="93" spans="2:22" x14ac:dyDescent="0.3">
      <c r="B93" s="131" t="s">
        <v>262</v>
      </c>
      <c r="C93" s="196"/>
      <c r="D93" s="199"/>
      <c r="E93" s="116"/>
      <c r="F93" s="216"/>
      <c r="G93" s="116"/>
      <c r="H93" s="116"/>
      <c r="I93" s="212"/>
      <c r="J93" s="321"/>
      <c r="K93" s="147"/>
      <c r="L93" s="162"/>
      <c r="M93" s="117"/>
      <c r="N93" s="118"/>
      <c r="O93" s="175"/>
      <c r="P93" s="391"/>
      <c r="Q93" s="392"/>
    </row>
    <row r="94" spans="2:22" s="2" customFormat="1" x14ac:dyDescent="0.3">
      <c r="B94" s="71"/>
      <c r="C94" s="489" t="s">
        <v>728</v>
      </c>
      <c r="D94" s="198"/>
      <c r="E94" s="115">
        <v>4000</v>
      </c>
      <c r="F94" s="214"/>
      <c r="G94" s="115" t="s">
        <v>9</v>
      </c>
      <c r="H94" s="846">
        <v>13864.4</v>
      </c>
      <c r="I94" s="211"/>
      <c r="J94" s="187"/>
      <c r="K94" s="254">
        <f>H94+E94</f>
        <v>17864.400000000001</v>
      </c>
      <c r="L94" s="248">
        <f>K94-$N$1</f>
        <v>3967.7000000000007</v>
      </c>
      <c r="M94" s="207"/>
      <c r="N94" s="208"/>
      <c r="O94" s="667">
        <f>E94-L94</f>
        <v>32.299999999999272</v>
      </c>
      <c r="P94" s="827" t="s">
        <v>584</v>
      </c>
      <c r="Q94" s="828" t="s">
        <v>729</v>
      </c>
      <c r="R94"/>
    </row>
    <row r="95" spans="2:22" s="2" customFormat="1" x14ac:dyDescent="0.3">
      <c r="B95" s="71"/>
      <c r="C95" s="480" t="s">
        <v>263</v>
      </c>
      <c r="D95" s="198"/>
      <c r="E95" s="115">
        <v>72</v>
      </c>
      <c r="F95" s="214"/>
      <c r="G95" s="487" t="s">
        <v>52</v>
      </c>
      <c r="H95" s="719">
        <v>45298</v>
      </c>
      <c r="I95" s="211"/>
      <c r="J95" s="187"/>
      <c r="K95" s="149">
        <f>EOMONTH(H95,E95)</f>
        <v>47514</v>
      </c>
      <c r="L95" s="273"/>
      <c r="M95" s="246">
        <f>DAYS360($H$3,K95)</f>
        <v>2106</v>
      </c>
      <c r="N95" s="208"/>
      <c r="O95" s="612"/>
      <c r="P95" s="243"/>
      <c r="Q95" s="498"/>
      <c r="R95"/>
    </row>
    <row r="96" spans="2:22" s="2" customFormat="1" x14ac:dyDescent="0.3">
      <c r="B96" s="71"/>
      <c r="C96" s="489" t="s">
        <v>264</v>
      </c>
      <c r="D96" s="198"/>
      <c r="E96" s="115">
        <v>4000</v>
      </c>
      <c r="F96" s="214"/>
      <c r="G96" s="115" t="s">
        <v>9</v>
      </c>
      <c r="H96" s="635">
        <v>12743.6</v>
      </c>
      <c r="I96" s="211"/>
      <c r="J96" s="187"/>
      <c r="K96" s="254">
        <f>H96+E96</f>
        <v>16743.599999999999</v>
      </c>
      <c r="L96" s="248">
        <f>K96-$N$1</f>
        <v>2846.8999999999978</v>
      </c>
      <c r="M96" s="207"/>
      <c r="N96" s="208"/>
      <c r="O96" s="612"/>
      <c r="P96" s="243" t="s">
        <v>584</v>
      </c>
      <c r="Q96" s="244" t="s">
        <v>585</v>
      </c>
      <c r="R96"/>
    </row>
    <row r="97" spans="2:18" s="2" customFormat="1" x14ac:dyDescent="0.3">
      <c r="B97" s="71"/>
      <c r="C97" s="245" t="s">
        <v>263</v>
      </c>
      <c r="D97" s="198"/>
      <c r="E97" s="115">
        <v>72</v>
      </c>
      <c r="F97" s="214"/>
      <c r="G97" s="487" t="s">
        <v>52</v>
      </c>
      <c r="H97" s="718">
        <v>44692</v>
      </c>
      <c r="I97" s="211"/>
      <c r="J97" s="187"/>
      <c r="K97" s="149">
        <f>EOMONTH(H97,E97)</f>
        <v>46904</v>
      </c>
      <c r="L97" s="273"/>
      <c r="M97" s="246">
        <f>DAYS360($H$3,K97)</f>
        <v>1506</v>
      </c>
      <c r="N97" s="208"/>
      <c r="O97" s="667"/>
      <c r="P97" s="243"/>
      <c r="Q97" s="244"/>
      <c r="R97"/>
    </row>
    <row r="98" spans="2:18" s="2" customFormat="1" ht="12.9" thickBot="1" x14ac:dyDescent="0.35">
      <c r="B98" s="140"/>
      <c r="C98" s="481"/>
      <c r="D98" s="200"/>
      <c r="E98" s="129"/>
      <c r="F98" s="221"/>
      <c r="G98" s="129"/>
      <c r="H98" s="638"/>
      <c r="I98" s="133"/>
      <c r="J98" s="223"/>
      <c r="K98" s="183"/>
      <c r="L98" s="164"/>
      <c r="M98" s="130"/>
      <c r="N98" s="136"/>
      <c r="O98" s="174"/>
      <c r="P98" s="284"/>
      <c r="Q98" s="255"/>
      <c r="R98"/>
    </row>
    <row r="99" spans="2:18" s="2" customFormat="1" x14ac:dyDescent="0.3">
      <c r="B99" s="68" t="s">
        <v>237</v>
      </c>
      <c r="C99" s="65"/>
      <c r="D99" s="409"/>
      <c r="E99" s="115"/>
      <c r="F99" s="214"/>
      <c r="G99" s="115"/>
      <c r="H99" s="676"/>
      <c r="I99" s="411"/>
      <c r="J99" s="187"/>
      <c r="K99" s="149"/>
      <c r="L99" s="161"/>
      <c r="M99" s="207"/>
      <c r="N99" s="208"/>
      <c r="O99" s="25"/>
      <c r="P99" s="243"/>
      <c r="Q99" s="244"/>
      <c r="R99"/>
    </row>
    <row r="100" spans="2:18" s="2" customFormat="1" x14ac:dyDescent="0.3">
      <c r="B100" s="71"/>
      <c r="C100" s="240" t="s">
        <v>238</v>
      </c>
      <c r="D100" s="409"/>
      <c r="E100" s="256">
        <v>800</v>
      </c>
      <c r="F100" s="271"/>
      <c r="G100" s="256" t="s">
        <v>9</v>
      </c>
      <c r="H100" s="497">
        <v>13601.7</v>
      </c>
      <c r="I100" s="211"/>
      <c r="J100" s="187"/>
      <c r="K100" s="257">
        <f>H100+E100</f>
        <v>14401.7</v>
      </c>
      <c r="L100" s="258">
        <f>K100-$N$1</f>
        <v>505</v>
      </c>
      <c r="M100" s="207"/>
      <c r="N100" s="208"/>
      <c r="O100" s="578" t="s">
        <v>239</v>
      </c>
      <c r="P100" s="730" t="s">
        <v>689</v>
      </c>
      <c r="Q100" s="731" t="s">
        <v>688</v>
      </c>
      <c r="R100"/>
    </row>
    <row r="101" spans="2:18" s="2" customFormat="1" x14ac:dyDescent="0.3">
      <c r="B101" s="396"/>
      <c r="C101" s="489" t="s">
        <v>460</v>
      </c>
      <c r="D101" s="111"/>
      <c r="E101" s="256">
        <v>200</v>
      </c>
      <c r="F101" s="271"/>
      <c r="G101" s="491" t="s">
        <v>9</v>
      </c>
      <c r="H101" s="497">
        <v>13785.9</v>
      </c>
      <c r="I101" s="211"/>
      <c r="J101" s="113">
        <v>20</v>
      </c>
      <c r="K101" s="257">
        <f>H101+E101</f>
        <v>13985.9</v>
      </c>
      <c r="L101" s="258">
        <f>K101-$N$1</f>
        <v>89.199999999998909</v>
      </c>
      <c r="M101" s="207"/>
      <c r="N101" s="208"/>
      <c r="O101" s="578" t="s">
        <v>461</v>
      </c>
      <c r="P101" s="730" t="s">
        <v>687</v>
      </c>
      <c r="Q101" s="731"/>
      <c r="R101"/>
    </row>
    <row r="102" spans="2:18" s="2" customFormat="1" ht="25.3" thickBot="1" x14ac:dyDescent="0.35">
      <c r="B102" s="611"/>
      <c r="C102" s="65" t="s">
        <v>240</v>
      </c>
      <c r="D102" s="111"/>
      <c r="E102" s="115">
        <v>800</v>
      </c>
      <c r="F102" s="214"/>
      <c r="G102" s="115" t="s">
        <v>9</v>
      </c>
      <c r="H102" s="725">
        <v>13601.7</v>
      </c>
      <c r="I102" s="211"/>
      <c r="J102" s="223"/>
      <c r="K102" s="252">
        <f>H102+E102</f>
        <v>14401.7</v>
      </c>
      <c r="L102" s="273">
        <f>K102-$N$1</f>
        <v>505</v>
      </c>
      <c r="M102" s="207"/>
      <c r="N102" s="208"/>
      <c r="O102" s="563" t="s">
        <v>241</v>
      </c>
      <c r="P102" s="243">
        <v>1520174</v>
      </c>
      <c r="Q102" s="732"/>
      <c r="R102"/>
    </row>
    <row r="103" spans="2:18" x14ac:dyDescent="0.3">
      <c r="B103" s="131" t="s">
        <v>265</v>
      </c>
      <c r="C103" s="69"/>
      <c r="D103" s="198"/>
      <c r="E103" s="116"/>
      <c r="F103" s="216"/>
      <c r="G103" s="116"/>
      <c r="H103" s="116"/>
      <c r="I103" s="213"/>
      <c r="J103" s="222"/>
      <c r="K103" s="147"/>
      <c r="L103" s="162"/>
      <c r="M103" s="117"/>
      <c r="N103" s="118"/>
      <c r="O103" s="175"/>
      <c r="P103" s="446"/>
      <c r="Q103" s="392"/>
    </row>
    <row r="104" spans="2:18" s="2" customFormat="1" x14ac:dyDescent="0.3">
      <c r="B104" s="71"/>
      <c r="C104" s="65" t="s">
        <v>266</v>
      </c>
      <c r="D104" s="198"/>
      <c r="E104" s="115">
        <v>36</v>
      </c>
      <c r="F104" s="214">
        <v>36</v>
      </c>
      <c r="G104" s="115" t="s">
        <v>52</v>
      </c>
      <c r="H104" s="718">
        <v>44232</v>
      </c>
      <c r="I104" s="211"/>
      <c r="J104" s="187"/>
      <c r="K104" s="149">
        <f>EOMONTH(H104,F104) +36</f>
        <v>45387</v>
      </c>
      <c r="L104" s="273"/>
      <c r="M104" s="246">
        <f>DAYS360($H$3,K104)</f>
        <v>10</v>
      </c>
      <c r="N104" s="208"/>
      <c r="O104" s="525" t="s">
        <v>132</v>
      </c>
      <c r="P104" s="262"/>
      <c r="Q104" s="244"/>
      <c r="R104"/>
    </row>
    <row r="105" spans="2:18" s="2" customFormat="1" x14ac:dyDescent="0.3">
      <c r="B105" s="71"/>
      <c r="C105" s="488" t="s">
        <v>750</v>
      </c>
      <c r="D105" s="198"/>
      <c r="E105" s="115">
        <v>24</v>
      </c>
      <c r="F105" s="214">
        <f>24*365</f>
        <v>8760</v>
      </c>
      <c r="G105" s="487" t="s">
        <v>66</v>
      </c>
      <c r="H105" s="718">
        <v>38260</v>
      </c>
      <c r="I105" s="211"/>
      <c r="J105" s="187"/>
      <c r="K105" s="149">
        <f>H105+F105</f>
        <v>47020</v>
      </c>
      <c r="L105" s="273"/>
      <c r="M105" s="246">
        <f>DAYS360($H$3,K105)</f>
        <v>1619</v>
      </c>
      <c r="N105" s="208"/>
      <c r="O105" s="525" t="s">
        <v>132</v>
      </c>
      <c r="P105" s="263"/>
      <c r="Q105" s="580"/>
      <c r="R105"/>
    </row>
    <row r="106" spans="2:18" s="2" customFormat="1" ht="42.55" customHeight="1" thickBot="1" x14ac:dyDescent="0.35">
      <c r="B106" s="140"/>
      <c r="C106" s="495" t="s">
        <v>462</v>
      </c>
      <c r="D106" s="200"/>
      <c r="E106" s="87">
        <v>24</v>
      </c>
      <c r="F106" s="880"/>
      <c r="G106" s="87" t="s">
        <v>52</v>
      </c>
      <c r="H106" s="881">
        <v>44650</v>
      </c>
      <c r="I106" s="132"/>
      <c r="J106" s="223"/>
      <c r="K106" s="882">
        <f>EOMONTH(H106,E106) +24</f>
        <v>45406</v>
      </c>
      <c r="L106" s="883"/>
      <c r="M106" s="884">
        <f>DAYS360($H$3,K106)</f>
        <v>29</v>
      </c>
      <c r="N106" s="885"/>
      <c r="O106" s="886" t="s">
        <v>267</v>
      </c>
      <c r="P106" s="887"/>
      <c r="Q106" s="888"/>
      <c r="R106"/>
    </row>
    <row r="107" spans="2:18" x14ac:dyDescent="0.3">
      <c r="B107" s="68" t="s">
        <v>108</v>
      </c>
      <c r="C107" s="84"/>
      <c r="D107" s="198"/>
      <c r="E107" s="122"/>
      <c r="F107" s="218"/>
      <c r="G107" s="122"/>
      <c r="H107" s="122"/>
      <c r="I107" s="213"/>
      <c r="J107" s="222"/>
      <c r="K107" s="182"/>
      <c r="L107" s="163"/>
      <c r="M107" s="123"/>
      <c r="N107" s="119"/>
      <c r="O107" s="26"/>
      <c r="P107" s="445"/>
      <c r="Q107" s="390"/>
    </row>
    <row r="108" spans="2:18" s="2" customFormat="1" ht="24.9" x14ac:dyDescent="0.3">
      <c r="B108" s="71"/>
      <c r="C108" s="488" t="s">
        <v>535</v>
      </c>
      <c r="D108" s="198"/>
      <c r="E108" s="115">
        <v>5000</v>
      </c>
      <c r="F108" s="218"/>
      <c r="G108" s="487" t="s">
        <v>12</v>
      </c>
      <c r="H108" s="635">
        <v>9856</v>
      </c>
      <c r="I108" s="211"/>
      <c r="J108" s="187"/>
      <c r="K108" s="254">
        <f>H108+E108</f>
        <v>14856</v>
      </c>
      <c r="L108" s="273"/>
      <c r="M108" s="207"/>
      <c r="N108" s="242">
        <f>K108-$N$2</f>
        <v>665</v>
      </c>
      <c r="O108" s="563" t="s">
        <v>536</v>
      </c>
      <c r="P108" s="243"/>
      <c r="Q108" s="244"/>
      <c r="R108"/>
    </row>
    <row r="109" spans="2:18" s="2" customFormat="1" x14ac:dyDescent="0.3">
      <c r="B109" s="71"/>
      <c r="C109" s="488" t="s">
        <v>537</v>
      </c>
      <c r="D109" s="198"/>
      <c r="E109" s="115">
        <v>10000</v>
      </c>
      <c r="F109" s="218"/>
      <c r="G109" s="487" t="s">
        <v>12</v>
      </c>
      <c r="H109" s="635">
        <v>9856</v>
      </c>
      <c r="I109" s="211"/>
      <c r="J109" s="187"/>
      <c r="K109" s="254">
        <f>H109+E109</f>
        <v>19856</v>
      </c>
      <c r="L109" s="273"/>
      <c r="M109" s="207"/>
      <c r="N109" s="242">
        <f>K109-$N$2</f>
        <v>5665</v>
      </c>
      <c r="O109" s="563"/>
      <c r="P109" s="243"/>
      <c r="Q109" s="244"/>
      <c r="R109"/>
    </row>
    <row r="110" spans="2:18" s="2" customFormat="1" x14ac:dyDescent="0.3">
      <c r="B110" s="71"/>
      <c r="C110" s="482" t="s">
        <v>268</v>
      </c>
      <c r="D110" s="198"/>
      <c r="E110" s="115">
        <v>10000</v>
      </c>
      <c r="F110" s="218"/>
      <c r="G110" s="115" t="s">
        <v>12</v>
      </c>
      <c r="H110" s="635">
        <v>13137</v>
      </c>
      <c r="I110" s="211"/>
      <c r="J110" s="187"/>
      <c r="K110" s="254">
        <f>H110+E110</f>
        <v>23137</v>
      </c>
      <c r="L110" s="273"/>
      <c r="M110" s="207"/>
      <c r="N110" s="242">
        <f>K110-$N$2</f>
        <v>8946</v>
      </c>
      <c r="O110" s="525" t="s">
        <v>269</v>
      </c>
      <c r="P110" s="243"/>
      <c r="Q110" s="244"/>
      <c r="R110"/>
    </row>
    <row r="111" spans="2:18" s="2" customFormat="1" x14ac:dyDescent="0.3">
      <c r="B111" s="71"/>
      <c r="C111" s="482" t="s">
        <v>270</v>
      </c>
      <c r="D111" s="198"/>
      <c r="E111" s="115">
        <v>10000</v>
      </c>
      <c r="F111" s="218"/>
      <c r="G111" s="115" t="s">
        <v>12</v>
      </c>
      <c r="H111" s="635">
        <v>12816</v>
      </c>
      <c r="I111" s="211"/>
      <c r="J111" s="187"/>
      <c r="K111" s="254">
        <f>H111+E111</f>
        <v>22816</v>
      </c>
      <c r="L111" s="273"/>
      <c r="M111" s="207"/>
      <c r="N111" s="242">
        <f>K111-$N$2</f>
        <v>8625</v>
      </c>
      <c r="O111" s="525" t="s">
        <v>269</v>
      </c>
      <c r="P111" s="243"/>
      <c r="Q111" s="244"/>
      <c r="R111"/>
    </row>
    <row r="112" spans="2:18" s="2" customFormat="1" x14ac:dyDescent="0.3">
      <c r="B112" s="71"/>
      <c r="C112" s="483" t="s">
        <v>271</v>
      </c>
      <c r="D112" s="198"/>
      <c r="E112" s="115">
        <v>30000</v>
      </c>
      <c r="F112" s="218"/>
      <c r="G112" s="115" t="s">
        <v>9</v>
      </c>
      <c r="H112" s="527"/>
      <c r="I112" s="211"/>
      <c r="J112" s="187"/>
      <c r="K112" s="252">
        <f>H112+E112</f>
        <v>30000</v>
      </c>
      <c r="L112" s="248">
        <f>K112-$N$1</f>
        <v>16103.3</v>
      </c>
      <c r="M112" s="207"/>
      <c r="N112" s="208"/>
      <c r="O112" s="525" t="s">
        <v>272</v>
      </c>
      <c r="P112" s="65"/>
      <c r="Q112" s="244"/>
      <c r="R112"/>
    </row>
    <row r="113" spans="2:18" s="2" customFormat="1" ht="24.75" customHeight="1" x14ac:dyDescent="0.3">
      <c r="B113" s="71"/>
      <c r="C113" s="554" t="s">
        <v>538</v>
      </c>
      <c r="D113" s="416"/>
      <c r="E113" s="384">
        <v>15</v>
      </c>
      <c r="F113" s="214">
        <f>365*15</f>
        <v>5475</v>
      </c>
      <c r="G113" s="115" t="s">
        <v>66</v>
      </c>
      <c r="H113" s="718">
        <v>39933</v>
      </c>
      <c r="I113" s="211"/>
      <c r="J113" s="187"/>
      <c r="K113" s="149">
        <f>H113+F113</f>
        <v>45408</v>
      </c>
      <c r="L113" s="273"/>
      <c r="M113" s="246">
        <f>DAYS360($H$3,K113)</f>
        <v>31</v>
      </c>
      <c r="N113" s="315"/>
      <c r="O113" s="525" t="s">
        <v>273</v>
      </c>
      <c r="P113" s="243"/>
      <c r="Q113" s="244"/>
      <c r="R113"/>
    </row>
    <row r="114" spans="2:18" s="2" customFormat="1" ht="12.75" customHeight="1" x14ac:dyDescent="0.3">
      <c r="B114" s="71"/>
      <c r="C114" s="560" t="s">
        <v>71</v>
      </c>
      <c r="D114" s="683"/>
      <c r="E114" s="540">
        <v>15000</v>
      </c>
      <c r="F114" s="271"/>
      <c r="G114" s="491" t="s">
        <v>9</v>
      </c>
      <c r="H114" s="497">
        <v>10268.4</v>
      </c>
      <c r="I114" s="684"/>
      <c r="J114" s="320"/>
      <c r="K114" s="252">
        <f>H114+E114</f>
        <v>25268.400000000001</v>
      </c>
      <c r="L114" s="248">
        <f>K114-$N$1</f>
        <v>11371.7</v>
      </c>
      <c r="M114" s="493"/>
      <c r="N114" s="686"/>
      <c r="O114" s="578"/>
      <c r="P114" s="502"/>
      <c r="Q114" s="685"/>
      <c r="R114"/>
    </row>
    <row r="115" spans="2:18" s="2" customFormat="1" ht="24.75" customHeight="1" x14ac:dyDescent="0.3">
      <c r="B115" s="71"/>
      <c r="C115" s="554" t="s">
        <v>539</v>
      </c>
      <c r="D115" s="683"/>
      <c r="E115" s="384">
        <v>15</v>
      </c>
      <c r="F115" s="214">
        <f t="shared" ref="F115" si="16">365*15</f>
        <v>5475</v>
      </c>
      <c r="G115" s="115" t="s">
        <v>66</v>
      </c>
      <c r="H115" s="718">
        <v>39933</v>
      </c>
      <c r="I115" s="211"/>
      <c r="J115" s="187"/>
      <c r="K115" s="149">
        <f t="shared" ref="K115" si="17">H115+F115</f>
        <v>45408</v>
      </c>
      <c r="L115" s="273"/>
      <c r="M115" s="246">
        <f t="shared" ref="M115" si="18">DAYS360($H$3,K115)</f>
        <v>31</v>
      </c>
      <c r="N115" s="686"/>
      <c r="O115" s="578"/>
      <c r="P115" s="502"/>
      <c r="Q115" s="685"/>
      <c r="R115"/>
    </row>
    <row r="116" spans="2:18" s="2" customFormat="1" ht="12.75" customHeight="1" x14ac:dyDescent="0.3">
      <c r="B116" s="71"/>
      <c r="C116" s="560" t="s">
        <v>71</v>
      </c>
      <c r="D116" s="683"/>
      <c r="E116" s="540">
        <v>15000</v>
      </c>
      <c r="F116" s="271"/>
      <c r="G116" s="491" t="s">
        <v>9</v>
      </c>
      <c r="H116" s="497">
        <v>10268.4</v>
      </c>
      <c r="I116" s="684"/>
      <c r="J116" s="320"/>
      <c r="K116" s="252">
        <f t="shared" ref="K116" si="19">H116+E116</f>
        <v>25268.400000000001</v>
      </c>
      <c r="L116" s="248">
        <f t="shared" ref="L116" si="20">K116-$N$1</f>
        <v>11371.7</v>
      </c>
      <c r="M116" s="493"/>
      <c r="N116" s="686"/>
      <c r="O116" s="578"/>
      <c r="P116" s="502"/>
      <c r="Q116" s="685"/>
      <c r="R116"/>
    </row>
    <row r="117" spans="2:18" s="2" customFormat="1" ht="24.75" customHeight="1" x14ac:dyDescent="0.3">
      <c r="B117" s="71"/>
      <c r="C117" s="554" t="s">
        <v>540</v>
      </c>
      <c r="D117" s="683"/>
      <c r="E117" s="384">
        <v>15</v>
      </c>
      <c r="F117" s="214">
        <f t="shared" ref="F117" si="21">365*15</f>
        <v>5475</v>
      </c>
      <c r="G117" s="115" t="s">
        <v>66</v>
      </c>
      <c r="H117" s="718">
        <v>44692</v>
      </c>
      <c r="I117" s="211"/>
      <c r="J117" s="187"/>
      <c r="K117" s="149">
        <f t="shared" ref="K117" si="22">H117+F117</f>
        <v>50167</v>
      </c>
      <c r="L117" s="273"/>
      <c r="M117" s="246">
        <f t="shared" ref="M117" si="23">DAYS360($H$3,K117)</f>
        <v>4722</v>
      </c>
      <c r="N117" s="686"/>
      <c r="O117" s="578"/>
      <c r="P117" s="502"/>
      <c r="Q117" s="685"/>
      <c r="R117"/>
    </row>
    <row r="118" spans="2:18" s="2" customFormat="1" ht="13" customHeight="1" x14ac:dyDescent="0.3">
      <c r="B118" s="71"/>
      <c r="C118" s="496" t="s">
        <v>71</v>
      </c>
      <c r="D118" s="683"/>
      <c r="E118" s="540">
        <v>15000</v>
      </c>
      <c r="F118" s="271"/>
      <c r="G118" s="491" t="s">
        <v>9</v>
      </c>
      <c r="H118" s="497">
        <v>12743.6</v>
      </c>
      <c r="I118" s="684"/>
      <c r="J118" s="320"/>
      <c r="K118" s="252">
        <f t="shared" ref="K118" si="24">H118+E118</f>
        <v>27743.599999999999</v>
      </c>
      <c r="L118" s="248">
        <f t="shared" ref="L118" si="25">K118-$N$1</f>
        <v>13846.899999999998</v>
      </c>
      <c r="M118" s="493"/>
      <c r="N118" s="686"/>
      <c r="O118" s="578"/>
      <c r="P118" s="502"/>
      <c r="Q118" s="685"/>
      <c r="R118"/>
    </row>
    <row r="119" spans="2:18" s="2" customFormat="1" ht="24.75" customHeight="1" x14ac:dyDescent="0.3">
      <c r="B119" s="71"/>
      <c r="C119" s="554" t="s">
        <v>541</v>
      </c>
      <c r="D119" s="683"/>
      <c r="E119" s="384">
        <v>15</v>
      </c>
      <c r="F119" s="214">
        <f t="shared" ref="F119" si="26">365*15</f>
        <v>5475</v>
      </c>
      <c r="G119" s="115" t="s">
        <v>66</v>
      </c>
      <c r="H119" s="718">
        <v>44692</v>
      </c>
      <c r="I119" s="211"/>
      <c r="J119" s="187"/>
      <c r="K119" s="149">
        <f t="shared" ref="K119" si="27">H119+F119</f>
        <v>50167</v>
      </c>
      <c r="L119" s="273"/>
      <c r="M119" s="246">
        <f t="shared" ref="M119" si="28">DAYS360($H$3,K119)</f>
        <v>4722</v>
      </c>
      <c r="N119" s="686"/>
      <c r="O119" s="578"/>
      <c r="P119" s="502"/>
      <c r="Q119" s="685"/>
      <c r="R119"/>
    </row>
    <row r="120" spans="2:18" s="2" customFormat="1" ht="12.75" customHeight="1" x14ac:dyDescent="0.3">
      <c r="B120" s="71"/>
      <c r="C120" s="496" t="s">
        <v>71</v>
      </c>
      <c r="D120" s="683"/>
      <c r="E120" s="540">
        <v>15000</v>
      </c>
      <c r="F120" s="271"/>
      <c r="G120" s="491" t="s">
        <v>9</v>
      </c>
      <c r="H120" s="497">
        <v>12743.6</v>
      </c>
      <c r="I120" s="684"/>
      <c r="J120" s="320"/>
      <c r="K120" s="252">
        <f t="shared" ref="K120" si="29">H120+E120</f>
        <v>27743.599999999999</v>
      </c>
      <c r="L120" s="248">
        <f t="shared" ref="L120" si="30">K120-$N$1</f>
        <v>13846.899999999998</v>
      </c>
      <c r="M120" s="493"/>
      <c r="N120" s="686"/>
      <c r="O120" s="578"/>
      <c r="P120" s="502"/>
      <c r="Q120" s="685"/>
      <c r="R120"/>
    </row>
    <row r="121" spans="2:18" s="2" customFormat="1" ht="24.75" customHeight="1" x14ac:dyDescent="0.3">
      <c r="B121" s="71"/>
      <c r="C121" s="554" t="s">
        <v>545</v>
      </c>
      <c r="D121" s="683"/>
      <c r="E121" s="384">
        <v>15</v>
      </c>
      <c r="F121" s="214">
        <f t="shared" ref="F121" si="31">365*15</f>
        <v>5475</v>
      </c>
      <c r="G121" s="115" t="s">
        <v>66</v>
      </c>
      <c r="H121" s="718">
        <v>39933</v>
      </c>
      <c r="I121" s="211"/>
      <c r="J121" s="187"/>
      <c r="K121" s="149">
        <f t="shared" ref="K121" si="32">H121+F121</f>
        <v>45408</v>
      </c>
      <c r="L121" s="273"/>
      <c r="M121" s="246">
        <f t="shared" ref="M121" si="33">DAYS360($H$3,K121)</f>
        <v>31</v>
      </c>
      <c r="N121" s="686"/>
      <c r="O121" s="578"/>
      <c r="P121" s="502"/>
      <c r="Q121" s="685"/>
      <c r="R121"/>
    </row>
    <row r="122" spans="2:18" s="2" customFormat="1" ht="13" customHeight="1" x14ac:dyDescent="0.3">
      <c r="B122" s="71"/>
      <c r="C122" s="496" t="s">
        <v>71</v>
      </c>
      <c r="D122" s="683"/>
      <c r="E122" s="540">
        <v>15000</v>
      </c>
      <c r="F122" s="271"/>
      <c r="G122" s="491" t="s">
        <v>9</v>
      </c>
      <c r="H122" s="497">
        <v>10268.4</v>
      </c>
      <c r="I122" s="684"/>
      <c r="J122" s="320"/>
      <c r="K122" s="252">
        <f t="shared" ref="K122" si="34">H122+E122</f>
        <v>25268.400000000001</v>
      </c>
      <c r="L122" s="248">
        <f t="shared" ref="L122" si="35">K122-$N$1</f>
        <v>11371.7</v>
      </c>
      <c r="M122" s="493"/>
      <c r="N122" s="686"/>
      <c r="O122" s="578"/>
      <c r="P122" s="502"/>
      <c r="Q122" s="685"/>
      <c r="R122"/>
    </row>
    <row r="123" spans="2:18" s="2" customFormat="1" ht="24.75" customHeight="1" x14ac:dyDescent="0.3">
      <c r="B123" s="71"/>
      <c r="C123" s="554" t="s">
        <v>544</v>
      </c>
      <c r="D123" s="683"/>
      <c r="E123" s="384">
        <v>15</v>
      </c>
      <c r="F123" s="214">
        <f t="shared" ref="F123" si="36">365*15</f>
        <v>5475</v>
      </c>
      <c r="G123" s="115" t="s">
        <v>66</v>
      </c>
      <c r="H123" s="718">
        <v>39933</v>
      </c>
      <c r="I123" s="211"/>
      <c r="J123" s="187"/>
      <c r="K123" s="149">
        <f t="shared" ref="K123" si="37">H123+F123</f>
        <v>45408</v>
      </c>
      <c r="L123" s="273"/>
      <c r="M123" s="246">
        <f t="shared" ref="M123" si="38">DAYS360($H$3,K123)</f>
        <v>31</v>
      </c>
      <c r="N123" s="686"/>
      <c r="O123" s="578"/>
      <c r="P123" s="502"/>
      <c r="Q123" s="685"/>
      <c r="R123"/>
    </row>
    <row r="124" spans="2:18" s="2" customFormat="1" ht="12.75" customHeight="1" x14ac:dyDescent="0.3">
      <c r="B124" s="71"/>
      <c r="C124" s="496" t="s">
        <v>71</v>
      </c>
      <c r="D124" s="683"/>
      <c r="E124" s="540">
        <v>15000</v>
      </c>
      <c r="F124" s="271"/>
      <c r="G124" s="491" t="s">
        <v>9</v>
      </c>
      <c r="H124" s="497">
        <v>10268.4</v>
      </c>
      <c r="I124" s="684"/>
      <c r="J124" s="320"/>
      <c r="K124" s="252">
        <f t="shared" ref="K124" si="39">H124+E124</f>
        <v>25268.400000000001</v>
      </c>
      <c r="L124" s="248">
        <f t="shared" ref="L124" si="40">K124-$N$1</f>
        <v>11371.7</v>
      </c>
      <c r="M124" s="493"/>
      <c r="N124" s="686"/>
      <c r="O124" s="578"/>
      <c r="P124" s="502"/>
      <c r="Q124" s="685"/>
      <c r="R124"/>
    </row>
    <row r="125" spans="2:18" s="2" customFormat="1" ht="24.75" customHeight="1" x14ac:dyDescent="0.3">
      <c r="B125" s="71"/>
      <c r="C125" s="554" t="s">
        <v>543</v>
      </c>
      <c r="D125" s="683"/>
      <c r="E125" s="384">
        <v>15</v>
      </c>
      <c r="F125" s="214">
        <f t="shared" ref="F125:F127" si="41">365*15</f>
        <v>5475</v>
      </c>
      <c r="G125" s="115" t="s">
        <v>66</v>
      </c>
      <c r="H125" s="718">
        <v>44692</v>
      </c>
      <c r="I125" s="211"/>
      <c r="J125" s="187"/>
      <c r="K125" s="149">
        <f t="shared" ref="K125" si="42">H125+F125</f>
        <v>50167</v>
      </c>
      <c r="L125" s="273"/>
      <c r="M125" s="246">
        <f t="shared" ref="M125" si="43">DAYS360($H$3,K125)</f>
        <v>4722</v>
      </c>
      <c r="N125" s="686"/>
      <c r="O125" s="578"/>
      <c r="P125" s="502"/>
      <c r="Q125" s="685"/>
      <c r="R125"/>
    </row>
    <row r="126" spans="2:18" s="2" customFormat="1" ht="13" customHeight="1" x14ac:dyDescent="0.3">
      <c r="B126" s="71"/>
      <c r="C126" s="496" t="s">
        <v>71</v>
      </c>
      <c r="D126" s="683"/>
      <c r="E126" s="540">
        <v>15000</v>
      </c>
      <c r="F126" s="271"/>
      <c r="G126" s="491" t="s">
        <v>9</v>
      </c>
      <c r="H126" s="497">
        <v>12743.6</v>
      </c>
      <c r="I126" s="684"/>
      <c r="J126" s="320"/>
      <c r="K126" s="252">
        <f t="shared" ref="K126" si="44">H126+E126</f>
        <v>27743.599999999999</v>
      </c>
      <c r="L126" s="248">
        <f t="shared" ref="L126" si="45">K126-$N$1</f>
        <v>13846.899999999998</v>
      </c>
      <c r="M126" s="493"/>
      <c r="N126" s="686"/>
      <c r="O126" s="578"/>
      <c r="P126" s="502"/>
      <c r="Q126" s="685"/>
      <c r="R126"/>
    </row>
    <row r="127" spans="2:18" s="2" customFormat="1" ht="24.75" customHeight="1" x14ac:dyDescent="0.3">
      <c r="B127" s="71"/>
      <c r="C127" s="554" t="s">
        <v>542</v>
      </c>
      <c r="D127" s="683"/>
      <c r="E127" s="384">
        <v>15</v>
      </c>
      <c r="F127" s="214">
        <f t="shared" si="41"/>
        <v>5475</v>
      </c>
      <c r="G127" s="115" t="s">
        <v>66</v>
      </c>
      <c r="H127" s="727">
        <v>44692</v>
      </c>
      <c r="I127" s="684"/>
      <c r="J127" s="320"/>
      <c r="K127" s="149">
        <f t="shared" ref="K127" si="46">H127+F127</f>
        <v>50167</v>
      </c>
      <c r="L127" s="273"/>
      <c r="M127" s="246">
        <f t="shared" ref="M127" si="47">DAYS360($H$3,K127)</f>
        <v>4722</v>
      </c>
      <c r="N127" s="686"/>
      <c r="O127" s="578"/>
      <c r="P127" s="502"/>
      <c r="Q127" s="685"/>
      <c r="R127"/>
    </row>
    <row r="128" spans="2:18" s="2" customFormat="1" ht="12.9" thickBot="1" x14ac:dyDescent="0.35">
      <c r="B128" s="140"/>
      <c r="C128" s="581" t="s">
        <v>71</v>
      </c>
      <c r="D128" s="451"/>
      <c r="E128" s="129">
        <v>15000</v>
      </c>
      <c r="F128" s="221"/>
      <c r="G128" s="129" t="s">
        <v>9</v>
      </c>
      <c r="H128" s="728">
        <v>12743.6</v>
      </c>
      <c r="I128" s="133"/>
      <c r="J128" s="223"/>
      <c r="K128" s="388">
        <f>H128+E128</f>
        <v>27743.599999999999</v>
      </c>
      <c r="L128" s="414">
        <f>K128-$N$1</f>
        <v>13846.899999999998</v>
      </c>
      <c r="M128" s="276"/>
      <c r="N128" s="274"/>
      <c r="O128" s="174"/>
      <c r="P128" s="284"/>
      <c r="Q128" s="255"/>
      <c r="R128"/>
    </row>
  </sheetData>
  <sheetProtection selectLockedCells="1"/>
  <phoneticPr fontId="2" type="noConversion"/>
  <conditionalFormatting sqref="L7">
    <cfRule type="cellIs" dxfId="113" priority="63" stopIfTrue="1" operator="lessThan">
      <formula>1</formula>
    </cfRule>
    <cfRule type="cellIs" dxfId="112" priority="64" stopIfTrue="1" operator="lessThan">
      <formula>1</formula>
    </cfRule>
  </conditionalFormatting>
  <conditionalFormatting sqref="L28:L35 L49:L57">
    <cfRule type="cellIs" dxfId="111" priority="207" stopIfTrue="1" operator="between">
      <formula>0</formula>
      <formula>$L$6</formula>
    </cfRule>
    <cfRule type="cellIs" dxfId="110" priority="208" stopIfTrue="1" operator="greaterThanOrEqual">
      <formula>$L$6</formula>
    </cfRule>
  </conditionalFormatting>
  <conditionalFormatting sqref="L31:L32">
    <cfRule type="cellIs" dxfId="109" priority="25" operator="between">
      <formula>0</formula>
      <formula>-5</formula>
    </cfRule>
  </conditionalFormatting>
  <conditionalFormatting sqref="L49:L57 L28:L35">
    <cfRule type="cellIs" dxfId="108" priority="206" stopIfTrue="1" operator="lessThanOrEqual">
      <formula>0</formula>
    </cfRule>
  </conditionalFormatting>
  <conditionalFormatting sqref="L50:L51">
    <cfRule type="cellIs" dxfId="107" priority="28" operator="between">
      <formula>0</formula>
      <formula>-55</formula>
    </cfRule>
  </conditionalFormatting>
  <conditionalFormatting sqref="L57">
    <cfRule type="cellIs" dxfId="106" priority="27" operator="between">
      <formula>0</formula>
      <formula>-105</formula>
    </cfRule>
  </conditionalFormatting>
  <conditionalFormatting sqref="L71:L73 L75:L80 L84:L91 L94 L96 L112">
    <cfRule type="cellIs" dxfId="105" priority="248" stopIfTrue="1" operator="lessThanOrEqual">
      <formula>0</formula>
    </cfRule>
    <cfRule type="cellIs" dxfId="104" priority="249" stopIfTrue="1" operator="between">
      <formula>0</formula>
      <formula>$L$6</formula>
    </cfRule>
    <cfRule type="cellIs" dxfId="103" priority="250" stopIfTrue="1" operator="greaterThanOrEqual">
      <formula>$L$6</formula>
    </cfRule>
  </conditionalFormatting>
  <conditionalFormatting sqref="L100:L102">
    <cfRule type="cellIs" dxfId="102" priority="29" stopIfTrue="1" operator="lessThanOrEqual">
      <formula>0</formula>
    </cfRule>
    <cfRule type="cellIs" dxfId="101" priority="31" stopIfTrue="1" operator="greaterThanOrEqual">
      <formula>$L$6</formula>
    </cfRule>
    <cfRule type="cellIs" dxfId="100" priority="30" stopIfTrue="1" operator="between">
      <formula>0</formula>
      <formula>$L$6</formula>
    </cfRule>
  </conditionalFormatting>
  <conditionalFormatting sqref="L101">
    <cfRule type="cellIs" dxfId="99" priority="26" operator="between">
      <formula>0</formula>
      <formula>-20</formula>
    </cfRule>
  </conditionalFormatting>
  <conditionalFormatting sqref="L114 L116 L118 L120 L122 L124 L126">
    <cfRule type="cellIs" dxfId="98" priority="7" stopIfTrue="1" operator="lessThanOrEqual">
      <formula>0</formula>
    </cfRule>
    <cfRule type="cellIs" dxfId="97" priority="8" stopIfTrue="1" operator="between">
      <formula>0</formula>
      <formula>$L$6</formula>
    </cfRule>
    <cfRule type="cellIs" dxfId="96" priority="9" stopIfTrue="1" operator="greaterThanOrEqual">
      <formula>$L$6</formula>
    </cfRule>
  </conditionalFormatting>
  <conditionalFormatting sqref="L128">
    <cfRule type="cellIs" dxfId="95" priority="165" stopIfTrue="1" operator="lessThanOrEqual">
      <formula>0</formula>
    </cfRule>
    <cfRule type="cellIs" dxfId="94" priority="166" stopIfTrue="1" operator="between">
      <formula>0</formula>
      <formula>$L$6</formula>
    </cfRule>
    <cfRule type="cellIs" dxfId="93" priority="167" stopIfTrue="1" operator="greaterThanOrEqual">
      <formula>$L$6</formula>
    </cfRule>
  </conditionalFormatting>
  <conditionalFormatting sqref="L7:N7">
    <cfRule type="cellIs" dxfId="92" priority="271" stopIfTrue="1" operator="greaterThanOrEqual">
      <formula>$L$6</formula>
    </cfRule>
    <cfRule type="cellIs" dxfId="91" priority="269" stopIfTrue="1" operator="lessThan">
      <formula>1</formula>
    </cfRule>
    <cfRule type="cellIs" dxfId="90" priority="270" stopIfTrue="1" operator="between">
      <formula>1</formula>
      <formula>$L$6</formula>
    </cfRule>
  </conditionalFormatting>
  <conditionalFormatting sqref="M12 M14 M16 M22 M25 M81 M92 M95 M97">
    <cfRule type="cellIs" dxfId="89" priority="251" stopIfTrue="1" operator="lessThanOrEqual">
      <formula>0</formula>
    </cfRule>
    <cfRule type="cellIs" dxfId="88" priority="252" stopIfTrue="1" operator="between">
      <formula>0</formula>
      <formula>$M$6</formula>
    </cfRule>
    <cfRule type="cellIs" dxfId="87" priority="253" stopIfTrue="1" operator="greaterThanOrEqual">
      <formula>$M$6</formula>
    </cfRule>
  </conditionalFormatting>
  <conditionalFormatting sqref="M18">
    <cfRule type="cellIs" dxfId="86" priority="19" stopIfTrue="1" operator="lessThanOrEqual">
      <formula>0</formula>
    </cfRule>
    <cfRule type="cellIs" dxfId="85" priority="20" stopIfTrue="1" operator="between">
      <formula>0</formula>
      <formula>$M$6</formula>
    </cfRule>
    <cfRule type="cellIs" dxfId="84" priority="21" stopIfTrue="1" operator="greaterThanOrEqual">
      <formula>$M$6</formula>
    </cfRule>
  </conditionalFormatting>
  <conditionalFormatting sqref="M20">
    <cfRule type="cellIs" dxfId="83" priority="263" stopIfTrue="1" operator="lessThanOrEqual">
      <formula>0</formula>
    </cfRule>
    <cfRule type="cellIs" dxfId="82" priority="264" stopIfTrue="1" operator="between">
      <formula>0</formula>
      <formula>31</formula>
    </cfRule>
    <cfRule type="cellIs" dxfId="81" priority="265" stopIfTrue="1" operator="greaterThanOrEqual">
      <formula>31</formula>
    </cfRule>
  </conditionalFormatting>
  <conditionalFormatting sqref="M104:M106">
    <cfRule type="cellIs" dxfId="80" priority="213" stopIfTrue="1" operator="between">
      <formula>0</formula>
      <formula>$M$6</formula>
    </cfRule>
    <cfRule type="cellIs" dxfId="79" priority="212" stopIfTrue="1" operator="lessThanOrEqual">
      <formula>0</formula>
    </cfRule>
    <cfRule type="cellIs" dxfId="78" priority="214" stopIfTrue="1" operator="greaterThanOrEqual">
      <formula>$M$6</formula>
    </cfRule>
  </conditionalFormatting>
  <conditionalFormatting sqref="M113 M115 M117 M119 M121 M123 M125">
    <cfRule type="cellIs" dxfId="57" priority="196" stopIfTrue="1" operator="greaterThanOrEqual">
      <formula>91</formula>
    </cfRule>
    <cfRule type="cellIs" dxfId="77" priority="194" stopIfTrue="1" operator="lessThanOrEqual">
      <formula>0</formula>
    </cfRule>
    <cfRule type="cellIs" dxfId="58" priority="195" stopIfTrue="1" operator="between">
      <formula>0</formula>
      <formula>90</formula>
    </cfRule>
  </conditionalFormatting>
  <conditionalFormatting sqref="M127">
    <cfRule type="cellIs" dxfId="76" priority="3" stopIfTrue="1" operator="greaterThanOrEqual">
      <formula>$M$6</formula>
    </cfRule>
    <cfRule type="cellIs" dxfId="75" priority="1" stopIfTrue="1" operator="lessThanOrEqual">
      <formula>0</formula>
    </cfRule>
    <cfRule type="cellIs" dxfId="74" priority="2" stopIfTrue="1" operator="between">
      <formula>0</formula>
      <formula>$M$6</formula>
    </cfRule>
  </conditionalFormatting>
  <conditionalFormatting sqref="N11 N13 N15">
    <cfRule type="cellIs" dxfId="73" priority="260" stopIfTrue="1" operator="greaterThanOrEqual">
      <formula>21</formula>
    </cfRule>
    <cfRule type="cellIs" dxfId="72" priority="261" stopIfTrue="1" operator="between">
      <formula>0</formula>
      <formula>21</formula>
    </cfRule>
    <cfRule type="cellIs" dxfId="71" priority="262" stopIfTrue="1" operator="lessThanOrEqual">
      <formula>0</formula>
    </cfRule>
  </conditionalFormatting>
  <conditionalFormatting sqref="N17">
    <cfRule type="cellIs" dxfId="70" priority="257" stopIfTrue="1" operator="greaterThanOrEqual">
      <formula>$N$6</formula>
    </cfRule>
    <cfRule type="cellIs" dxfId="69" priority="258" stopIfTrue="1" operator="between">
      <formula>0</formula>
      <formula>$N$6</formula>
    </cfRule>
    <cfRule type="cellIs" dxfId="68" priority="259" stopIfTrue="1" operator="lessThanOrEqual">
      <formula>0</formula>
    </cfRule>
  </conditionalFormatting>
  <conditionalFormatting sqref="N19">
    <cfRule type="cellIs" dxfId="67" priority="15" stopIfTrue="1" operator="lessThanOrEqual">
      <formula>0</formula>
    </cfRule>
    <cfRule type="cellIs" dxfId="66" priority="13" stopIfTrue="1" operator="greaterThanOrEqual">
      <formula>$N$6</formula>
    </cfRule>
    <cfRule type="cellIs" dxfId="65" priority="14" stopIfTrue="1" operator="between">
      <formula>0</formula>
      <formula>$N$6</formula>
    </cfRule>
  </conditionalFormatting>
  <conditionalFormatting sqref="N41:N47 N62:N68">
    <cfRule type="cellIs" dxfId="64" priority="255" stopIfTrue="1" operator="between">
      <formula>0</formula>
      <formula>$N$6</formula>
    </cfRule>
    <cfRule type="cellIs" dxfId="63" priority="256" stopIfTrue="1" operator="greaterThanOrEqual">
      <formula>$N$6</formula>
    </cfRule>
    <cfRule type="cellIs" dxfId="62" priority="254" stopIfTrue="1" operator="lessThanOrEqual">
      <formula>0</formula>
    </cfRule>
  </conditionalFormatting>
  <conditionalFormatting sqref="N108:N111">
    <cfRule type="cellIs" dxfId="61" priority="230" stopIfTrue="1" operator="lessThanOrEqual">
      <formula>0</formula>
    </cfRule>
    <cfRule type="cellIs" dxfId="60" priority="231" stopIfTrue="1" operator="between">
      <formula>0</formula>
      <formula>$N$6</formula>
    </cfRule>
    <cfRule type="cellIs" dxfId="59" priority="232" stopIfTrue="1" operator="greaterThanOrEqual">
      <formula>$N$6</formula>
    </cfRule>
  </conditionalFormatting>
  <printOptions horizontalCentered="1"/>
  <pageMargins left="0.65" right="0.56999999999999995" top="0.83" bottom="0.77" header="0.5" footer="0.41"/>
  <pageSetup scale="60" fitToWidth="2" fitToHeight="5" orientation="landscape" r:id="rId1"/>
  <headerFooter alignWithMargins="0">
    <oddFooter>&amp;LTime Schedule - Overhaul and Replacement&amp;R Page &amp;P of &amp;N</oddFooter>
  </headerFooter>
  <rowBreaks count="1" manualBreakCount="1">
    <brk id="102" max="14" man="1"/>
  </rowBreaks>
  <ignoredErrors>
    <ignoredError sqref="Q77" twoDigitTextYea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3E39-CDEE-4CD4-A017-62E38C1E598B}">
  <dimension ref="B1:P27"/>
  <sheetViews>
    <sheetView zoomScaleNormal="100" workbookViewId="0">
      <selection activeCell="D30" sqref="D30"/>
    </sheetView>
  </sheetViews>
  <sheetFormatPr defaultColWidth="8.921875" defaultRowHeight="12.45" x14ac:dyDescent="0.3"/>
  <cols>
    <col min="1" max="1" width="1.69140625" style="694" customWidth="1"/>
    <col min="2" max="4" width="8.921875" style="694"/>
    <col min="5" max="5" width="8.921875" style="694" customWidth="1"/>
    <col min="6" max="6" width="8.921875" style="694"/>
    <col min="7" max="7" width="8.3828125" style="694" customWidth="1"/>
    <col min="8" max="8" width="5.69140625" style="694" customWidth="1"/>
    <col min="9" max="9" width="9.921875" style="694" customWidth="1"/>
    <col min="10" max="12" width="8.921875" style="694"/>
    <col min="13" max="13" width="11.84375" style="694" customWidth="1"/>
    <col min="14" max="16" width="8.921875" style="694"/>
    <col min="17" max="17" width="1.69140625" style="694" customWidth="1"/>
    <col min="18" max="16384" width="8.921875" style="694"/>
  </cols>
  <sheetData>
    <row r="1" spans="2:16" ht="12.9" thickBot="1" x14ac:dyDescent="0.35"/>
    <row r="2" spans="2:16" ht="37" customHeight="1" thickBot="1" x14ac:dyDescent="0.75">
      <c r="B2" s="1193" t="s">
        <v>601</v>
      </c>
      <c r="C2" s="1194"/>
      <c r="D2" s="1194"/>
      <c r="E2" s="1194"/>
      <c r="F2" s="1194"/>
      <c r="G2" s="1194"/>
      <c r="H2" s="1194"/>
      <c r="I2" s="1194"/>
      <c r="J2" s="695" t="s">
        <v>602</v>
      </c>
      <c r="K2" s="1195" t="s">
        <v>603</v>
      </c>
      <c r="L2" s="1195"/>
      <c r="M2" s="1195"/>
      <c r="N2" s="1195"/>
      <c r="O2" s="1195"/>
      <c r="P2" s="1196"/>
    </row>
    <row r="3" spans="2:16" ht="20.399999999999999" customHeight="1" thickBot="1" x14ac:dyDescent="0.35">
      <c r="B3" s="698" t="s">
        <v>608</v>
      </c>
      <c r="C3" s="696" t="str">
        <f>'Aircraft Info'!F4</f>
        <v>N125BK</v>
      </c>
      <c r="D3" s="696"/>
      <c r="E3" s="699" t="s">
        <v>276</v>
      </c>
      <c r="F3" s="696" t="str">
        <f>'Aircraft Info'!C6</f>
        <v>BB-977</v>
      </c>
      <c r="G3" s="696"/>
      <c r="H3" s="699" t="s">
        <v>607</v>
      </c>
      <c r="I3" s="696" t="s">
        <v>604</v>
      </c>
      <c r="J3" s="696"/>
      <c r="K3" s="699" t="s">
        <v>605</v>
      </c>
      <c r="L3" s="696" t="s">
        <v>568</v>
      </c>
      <c r="M3" s="696"/>
      <c r="N3" s="699" t="s">
        <v>606</v>
      </c>
      <c r="O3" s="700">
        <v>1982</v>
      </c>
      <c r="P3" s="697"/>
    </row>
    <row r="4" spans="2:16" ht="20.149999999999999" customHeight="1" thickBot="1" x14ac:dyDescent="0.35">
      <c r="B4" s="1197" t="s">
        <v>609</v>
      </c>
      <c r="C4" s="1198"/>
      <c r="D4" s="1198"/>
      <c r="E4" s="1198"/>
      <c r="F4" s="1198"/>
      <c r="G4" s="1198"/>
      <c r="H4" s="1198"/>
      <c r="I4" s="1198"/>
      <c r="J4" s="1198"/>
      <c r="K4" s="1198"/>
      <c r="L4" s="1198"/>
      <c r="M4" s="1198"/>
      <c r="N4" s="1198"/>
      <c r="O4" s="1198"/>
      <c r="P4" s="1199"/>
    </row>
    <row r="5" spans="2:16" ht="12.9" thickBot="1" x14ac:dyDescent="0.35">
      <c r="B5" s="706" t="s">
        <v>627</v>
      </c>
      <c r="C5" s="707"/>
      <c r="D5" s="707"/>
      <c r="E5" s="707"/>
      <c r="F5" s="710" t="s">
        <v>406</v>
      </c>
      <c r="G5" s="710" t="s">
        <v>571</v>
      </c>
      <c r="H5" s="707"/>
      <c r="I5" s="711" t="s">
        <v>628</v>
      </c>
      <c r="J5" s="735"/>
      <c r="K5" s="735"/>
      <c r="L5" s="735"/>
      <c r="M5" s="735"/>
      <c r="N5" s="735" t="s">
        <v>675</v>
      </c>
      <c r="O5" s="735"/>
      <c r="P5" s="753" t="s">
        <v>676</v>
      </c>
    </row>
    <row r="6" spans="2:16" x14ac:dyDescent="0.3">
      <c r="B6" s="1200" t="s">
        <v>610</v>
      </c>
      <c r="C6" s="1201"/>
      <c r="D6" s="1201"/>
      <c r="E6" s="1201"/>
      <c r="F6" s="759">
        <f>13366+200</f>
        <v>13566</v>
      </c>
      <c r="G6" s="701"/>
      <c r="H6" s="736" t="s">
        <v>629</v>
      </c>
      <c r="I6" s="708">
        <f>'Inspection Items'!K10</f>
        <v>0</v>
      </c>
      <c r="J6" s="1174" t="s">
        <v>632</v>
      </c>
      <c r="K6" s="1175"/>
      <c r="L6" s="1176"/>
      <c r="M6" s="1166" t="s">
        <v>633</v>
      </c>
      <c r="N6" s="1167"/>
      <c r="O6" s="1167"/>
      <c r="P6" s="1168"/>
    </row>
    <row r="7" spans="2:16" x14ac:dyDescent="0.3">
      <c r="B7" s="1191" t="s">
        <v>611</v>
      </c>
      <c r="C7" s="1192"/>
      <c r="D7" s="1192"/>
      <c r="E7" s="1192"/>
      <c r="F7" s="760">
        <f>F6+200</f>
        <v>13766</v>
      </c>
      <c r="H7" s="734" t="s">
        <v>629</v>
      </c>
      <c r="I7" s="709">
        <f>'Inspection Items'!K12</f>
        <v>45612</v>
      </c>
      <c r="J7" s="1177"/>
      <c r="K7" s="1178"/>
      <c r="L7" s="1179"/>
      <c r="M7" s="1169"/>
      <c r="N7" s="1170"/>
      <c r="O7" s="1170"/>
      <c r="P7" s="1171"/>
    </row>
    <row r="8" spans="2:16" ht="12.9" thickBot="1" x14ac:dyDescent="0.35">
      <c r="B8" s="1191" t="s">
        <v>612</v>
      </c>
      <c r="C8" s="1192"/>
      <c r="D8" s="1192"/>
      <c r="E8" s="1192"/>
      <c r="F8" s="760">
        <f>F7+200</f>
        <v>13966</v>
      </c>
      <c r="H8" s="734" t="s">
        <v>629</v>
      </c>
      <c r="I8" s="709">
        <f>'Inspection Items'!K14</f>
        <v>0</v>
      </c>
      <c r="J8" s="1180"/>
      <c r="K8" s="1181"/>
      <c r="L8" s="1182"/>
      <c r="M8" s="1169"/>
      <c r="N8" s="1170"/>
      <c r="O8" s="1170"/>
      <c r="P8" s="1171"/>
    </row>
    <row r="9" spans="2:16" x14ac:dyDescent="0.3">
      <c r="B9" s="1191" t="s">
        <v>613</v>
      </c>
      <c r="C9" s="1192"/>
      <c r="D9" s="1192"/>
      <c r="E9" s="1192"/>
      <c r="F9" s="704">
        <f>F8+200</f>
        <v>14166</v>
      </c>
      <c r="H9" s="734" t="s">
        <v>629</v>
      </c>
      <c r="I9" s="709">
        <f>'Inspection Items'!K16</f>
        <v>45870</v>
      </c>
      <c r="J9" s="1157">
        <v>45025</v>
      </c>
      <c r="K9" s="1158"/>
      <c r="L9" s="1159"/>
      <c r="M9" s="737" t="s">
        <v>637</v>
      </c>
      <c r="N9" s="738"/>
      <c r="O9" s="701"/>
      <c r="P9" s="739"/>
    </row>
    <row r="10" spans="2:16" x14ac:dyDescent="0.3">
      <c r="B10" s="1191" t="s">
        <v>614</v>
      </c>
      <c r="C10" s="1192"/>
      <c r="D10" s="1192"/>
      <c r="E10" s="1192"/>
      <c r="F10" s="704">
        <f>'Time Limited Components'!K28</f>
        <v>17464.400000000001</v>
      </c>
      <c r="H10" s="734"/>
      <c r="I10" s="709"/>
      <c r="J10" s="1160"/>
      <c r="K10" s="1161"/>
      <c r="L10" s="1162"/>
      <c r="M10" s="740" t="s">
        <v>634</v>
      </c>
      <c r="N10" s="741"/>
      <c r="P10" s="742"/>
    </row>
    <row r="11" spans="2:16" x14ac:dyDescent="0.3">
      <c r="B11" s="1191" t="s">
        <v>615</v>
      </c>
      <c r="C11" s="1192"/>
      <c r="D11" s="1192"/>
      <c r="E11" s="1192"/>
      <c r="F11" s="704">
        <f>'Time Limited Components'!K49</f>
        <v>15403.1</v>
      </c>
      <c r="H11" s="734"/>
      <c r="I11" s="709"/>
      <c r="J11" s="1160"/>
      <c r="K11" s="1161"/>
      <c r="L11" s="1162"/>
      <c r="M11" s="740" t="s">
        <v>635</v>
      </c>
      <c r="N11" s="741"/>
      <c r="P11" s="742"/>
    </row>
    <row r="12" spans="2:16" ht="12.9" thickBot="1" x14ac:dyDescent="0.35">
      <c r="B12" s="1191" t="s">
        <v>616</v>
      </c>
      <c r="C12" s="1192"/>
      <c r="D12" s="1192"/>
      <c r="E12" s="1192"/>
      <c r="F12" s="704">
        <f>'Time Limited Components'!K94</f>
        <v>17864.400000000001</v>
      </c>
      <c r="H12" s="734" t="s">
        <v>629</v>
      </c>
      <c r="I12" s="709">
        <f>'Time Limited Components'!K95</f>
        <v>47514</v>
      </c>
      <c r="J12" s="1163"/>
      <c r="K12" s="1164"/>
      <c r="L12" s="1165"/>
      <c r="M12" s="740" t="s">
        <v>636</v>
      </c>
      <c r="N12" s="741"/>
      <c r="P12" s="742"/>
    </row>
    <row r="13" spans="2:16" x14ac:dyDescent="0.3">
      <c r="B13" s="1191" t="s">
        <v>617</v>
      </c>
      <c r="C13" s="1192"/>
      <c r="D13" s="1192"/>
      <c r="E13" s="1192"/>
      <c r="F13" s="704">
        <f>'Time Limited Components'!K96</f>
        <v>16743.599999999999</v>
      </c>
      <c r="H13" s="734" t="s">
        <v>629</v>
      </c>
      <c r="I13" s="709">
        <f>'Time Limited Components'!K97</f>
        <v>46904</v>
      </c>
      <c r="J13" s="1174" t="s">
        <v>630</v>
      </c>
      <c r="K13" s="1183"/>
      <c r="L13" s="1184"/>
      <c r="M13" s="1205" t="s">
        <v>673</v>
      </c>
      <c r="N13" s="1206"/>
      <c r="O13" s="1206"/>
      <c r="P13" s="1207"/>
    </row>
    <row r="14" spans="2:16" x14ac:dyDescent="0.3">
      <c r="B14" s="1191" t="s">
        <v>109</v>
      </c>
      <c r="C14" s="1192"/>
      <c r="D14" s="1192"/>
      <c r="E14" s="1192"/>
      <c r="F14" s="704"/>
      <c r="H14" s="734"/>
      <c r="I14" s="709">
        <f>'Inspection Items'!K121</f>
        <v>45394</v>
      </c>
      <c r="J14" s="1185"/>
      <c r="K14" s="1186"/>
      <c r="L14" s="1187"/>
      <c r="M14" s="1205"/>
      <c r="N14" s="1206"/>
      <c r="O14" s="1206"/>
      <c r="P14" s="1207"/>
    </row>
    <row r="15" spans="2:16" x14ac:dyDescent="0.3">
      <c r="B15" s="1191" t="s">
        <v>618</v>
      </c>
      <c r="C15" s="1192"/>
      <c r="D15" s="1192"/>
      <c r="E15" s="1192"/>
      <c r="F15" s="704"/>
      <c r="H15" s="734"/>
      <c r="I15" s="709">
        <f>'Time Limited Components'!K25</f>
        <v>46508</v>
      </c>
      <c r="J15" s="1188"/>
      <c r="K15" s="1189"/>
      <c r="L15" s="1190"/>
      <c r="M15" s="745" t="s">
        <v>674</v>
      </c>
      <c r="N15" s="743"/>
      <c r="O15" s="743"/>
      <c r="P15" s="744"/>
    </row>
    <row r="16" spans="2:16" ht="14.4" customHeight="1" x14ac:dyDescent="0.3">
      <c r="B16" s="1191" t="s">
        <v>619</v>
      </c>
      <c r="C16" s="1192"/>
      <c r="D16" s="1192"/>
      <c r="E16" s="1192"/>
      <c r="F16" s="704"/>
      <c r="H16" s="734"/>
      <c r="I16" s="709">
        <f>'Inspection Items'!K138</f>
        <v>45759</v>
      </c>
      <c r="J16" s="1157">
        <v>45025</v>
      </c>
      <c r="K16" s="1158"/>
      <c r="L16" s="1159"/>
      <c r="M16" s="745" t="s">
        <v>662</v>
      </c>
      <c r="N16" s="743"/>
      <c r="O16" s="743"/>
      <c r="P16" s="744"/>
    </row>
    <row r="17" spans="2:16" x14ac:dyDescent="0.3">
      <c r="B17" s="1191" t="s">
        <v>620</v>
      </c>
      <c r="C17" s="1192"/>
      <c r="D17" s="1192"/>
      <c r="E17" s="1192"/>
      <c r="F17" s="704"/>
      <c r="H17" s="734"/>
      <c r="I17" s="709">
        <f>'Inspection Items'!K27</f>
        <v>45787</v>
      </c>
      <c r="J17" s="1160"/>
      <c r="K17" s="1161"/>
      <c r="L17" s="1162"/>
      <c r="M17" s="745" t="s">
        <v>663</v>
      </c>
      <c r="N17" s="743"/>
      <c r="O17" s="743"/>
      <c r="P17" s="744"/>
    </row>
    <row r="18" spans="2:16" ht="12.9" thickBot="1" x14ac:dyDescent="0.35">
      <c r="B18" s="1191" t="s">
        <v>621</v>
      </c>
      <c r="C18" s="1192"/>
      <c r="D18" s="1192"/>
      <c r="E18" s="1192"/>
      <c r="F18" s="704"/>
      <c r="H18" s="734"/>
      <c r="I18" s="709">
        <f>'Inspection Items'!K193</f>
        <v>45394</v>
      </c>
      <c r="J18" s="1160"/>
      <c r="K18" s="1161"/>
      <c r="L18" s="1162"/>
      <c r="M18" s="746"/>
      <c r="N18" s="747"/>
      <c r="O18" s="747"/>
      <c r="P18" s="748"/>
    </row>
    <row r="19" spans="2:16" ht="13" customHeight="1" thickBot="1" x14ac:dyDescent="0.35">
      <c r="B19" s="1191" t="s">
        <v>622</v>
      </c>
      <c r="C19" s="1192"/>
      <c r="D19" s="1192"/>
      <c r="E19" s="1192"/>
      <c r="F19" s="704"/>
      <c r="H19" s="734"/>
      <c r="I19" s="709"/>
      <c r="J19" s="1163"/>
      <c r="K19" s="1164"/>
      <c r="L19" s="1165"/>
      <c r="M19" s="1208" t="s">
        <v>664</v>
      </c>
      <c r="N19" s="1209"/>
      <c r="O19" s="1209"/>
      <c r="P19" s="1210"/>
    </row>
    <row r="20" spans="2:16" x14ac:dyDescent="0.3">
      <c r="B20" s="1191" t="s">
        <v>623</v>
      </c>
      <c r="C20" s="1192"/>
      <c r="D20" s="1192"/>
      <c r="E20" s="1192"/>
      <c r="F20" s="704">
        <f>'Inspection Items'!K93</f>
        <v>13885.9</v>
      </c>
      <c r="H20" s="734"/>
      <c r="I20" s="709"/>
      <c r="J20" s="1174" t="s">
        <v>631</v>
      </c>
      <c r="K20" s="1175"/>
      <c r="L20" s="1176"/>
      <c r="M20" s="1211"/>
      <c r="N20" s="1212"/>
      <c r="O20" s="1212"/>
      <c r="P20" s="1213"/>
    </row>
    <row r="21" spans="2:16" x14ac:dyDescent="0.3">
      <c r="B21" s="1191" t="s">
        <v>624</v>
      </c>
      <c r="C21" s="1192"/>
      <c r="D21" s="1192"/>
      <c r="E21" s="1192"/>
      <c r="F21" s="704">
        <f>'Inspection Items'!K98</f>
        <v>13985.9</v>
      </c>
      <c r="H21" s="734"/>
      <c r="I21" s="709"/>
      <c r="J21" s="1177"/>
      <c r="K21" s="1178"/>
      <c r="L21" s="1179"/>
      <c r="M21" s="750"/>
      <c r="N21" s="751"/>
      <c r="O21" s="751"/>
      <c r="P21" s="752"/>
    </row>
    <row r="22" spans="2:16" x14ac:dyDescent="0.3">
      <c r="B22" s="1191" t="s">
        <v>625</v>
      </c>
      <c r="C22" s="1192"/>
      <c r="D22" s="1192"/>
      <c r="E22" s="1192"/>
      <c r="F22" s="704">
        <f>'Inspection Items'!K101</f>
        <v>14001.7</v>
      </c>
      <c r="H22" s="734"/>
      <c r="I22" s="709"/>
      <c r="J22" s="1180"/>
      <c r="K22" s="1181"/>
      <c r="L22" s="1182"/>
      <c r="M22" s="702" t="s">
        <v>665</v>
      </c>
      <c r="N22" s="694" t="s">
        <v>666</v>
      </c>
      <c r="O22" s="751"/>
      <c r="P22" s="752"/>
    </row>
    <row r="23" spans="2:16" x14ac:dyDescent="0.3">
      <c r="B23" s="1172" t="s">
        <v>298</v>
      </c>
      <c r="C23" s="1173"/>
      <c r="D23" s="1173"/>
      <c r="E23" s="1173"/>
      <c r="F23" s="704"/>
      <c r="G23" s="712">
        <f>'Inspection Items'!K152</f>
        <v>14575</v>
      </c>
      <c r="H23" s="734"/>
      <c r="I23" s="709"/>
      <c r="J23" s="1157">
        <v>45008</v>
      </c>
      <c r="K23" s="1158"/>
      <c r="L23" s="1159"/>
      <c r="M23" s="702" t="s">
        <v>667</v>
      </c>
      <c r="N23" s="694" t="s">
        <v>668</v>
      </c>
      <c r="P23" s="742"/>
    </row>
    <row r="24" spans="2:16" x14ac:dyDescent="0.3">
      <c r="B24" s="1172" t="s">
        <v>626</v>
      </c>
      <c r="C24" s="1173"/>
      <c r="D24" s="1173"/>
      <c r="E24" s="1173"/>
      <c r="F24" s="704">
        <f>'Inspection Items'!K145</f>
        <v>14385.9</v>
      </c>
      <c r="H24" s="734" t="s">
        <v>629</v>
      </c>
      <c r="I24" s="709">
        <f>'Inspection Items'!K146</f>
        <v>45808</v>
      </c>
      <c r="J24" s="1160"/>
      <c r="K24" s="1161"/>
      <c r="L24" s="1162"/>
      <c r="M24" s="702" t="s">
        <v>669</v>
      </c>
      <c r="N24" s="694" t="s">
        <v>670</v>
      </c>
      <c r="P24" s="742"/>
    </row>
    <row r="25" spans="2:16" x14ac:dyDescent="0.3">
      <c r="B25" s="702"/>
      <c r="F25" s="704"/>
      <c r="I25" s="742"/>
      <c r="J25" s="1161"/>
      <c r="K25" s="1161"/>
      <c r="L25" s="1162"/>
      <c r="M25" s="1214" t="s">
        <v>671</v>
      </c>
      <c r="N25" s="1192"/>
      <c r="O25" s="1192"/>
      <c r="P25" s="1215"/>
    </row>
    <row r="26" spans="2:16" x14ac:dyDescent="0.3">
      <c r="B26" s="702"/>
      <c r="F26" s="704"/>
      <c r="I26" s="742"/>
      <c r="J26" s="1161"/>
      <c r="K26" s="1161"/>
      <c r="L26" s="1162"/>
      <c r="M26" s="1214"/>
      <c r="N26" s="1192"/>
      <c r="O26" s="1192"/>
      <c r="P26" s="1215"/>
    </row>
    <row r="27" spans="2:16" ht="12.9" thickBot="1" x14ac:dyDescent="0.35">
      <c r="B27" s="749"/>
      <c r="C27" s="703"/>
      <c r="D27" s="703"/>
      <c r="E27" s="703"/>
      <c r="F27" s="705"/>
      <c r="G27" s="703"/>
      <c r="H27" s="703"/>
      <c r="I27" s="761"/>
      <c r="J27" s="1164"/>
      <c r="K27" s="1164"/>
      <c r="L27" s="1165"/>
      <c r="M27" s="749" t="s">
        <v>672</v>
      </c>
      <c r="N27" s="1202">
        <v>45298</v>
      </c>
      <c r="O27" s="1203"/>
      <c r="P27" s="1204"/>
    </row>
  </sheetData>
  <mergeCells count="34">
    <mergeCell ref="N27:P27"/>
    <mergeCell ref="M13:P14"/>
    <mergeCell ref="M19:P20"/>
    <mergeCell ref="M25:M26"/>
    <mergeCell ref="N25:P26"/>
    <mergeCell ref="B8:E8"/>
    <mergeCell ref="B2:I2"/>
    <mergeCell ref="K2:P2"/>
    <mergeCell ref="B4:P4"/>
    <mergeCell ref="B6:E6"/>
    <mergeCell ref="B7:E7"/>
    <mergeCell ref="B19:E19"/>
    <mergeCell ref="B9:E9"/>
    <mergeCell ref="B10:E10"/>
    <mergeCell ref="B11:E11"/>
    <mergeCell ref="B12:E12"/>
    <mergeCell ref="B13:E13"/>
    <mergeCell ref="B14:E14"/>
    <mergeCell ref="J16:L19"/>
    <mergeCell ref="J23:L27"/>
    <mergeCell ref="M6:P8"/>
    <mergeCell ref="B23:E23"/>
    <mergeCell ref="B24:E24"/>
    <mergeCell ref="J6:L8"/>
    <mergeCell ref="J13:L15"/>
    <mergeCell ref="J20:L22"/>
    <mergeCell ref="J9:L12"/>
    <mergeCell ref="B20:E20"/>
    <mergeCell ref="B21:E21"/>
    <mergeCell ref="B22:E22"/>
    <mergeCell ref="B15:E15"/>
    <mergeCell ref="B16:E16"/>
    <mergeCell ref="B17:E17"/>
    <mergeCell ref="B18:E18"/>
  </mergeCells>
  <printOptions horizontalCentered="1" verticalCentered="1"/>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X136"/>
  <sheetViews>
    <sheetView topLeftCell="B1" workbookViewId="0">
      <pane ySplit="7" topLeftCell="A59" activePane="bottomLeft" state="frozen"/>
      <selection pane="bottomLeft" activeCell="I3" sqref="I3"/>
    </sheetView>
  </sheetViews>
  <sheetFormatPr defaultRowHeight="12.45" x14ac:dyDescent="0.3"/>
  <cols>
    <col min="1" max="1" width="2.3828125" customWidth="1"/>
    <col min="2" max="2" width="4.3828125" customWidth="1"/>
    <col min="3" max="3" width="17.61328125" customWidth="1"/>
    <col min="4" max="4" width="17.3046875" customWidth="1"/>
    <col min="5" max="5" width="1.23046875" customWidth="1"/>
    <col min="6" max="6" width="9.15234375" customWidth="1"/>
    <col min="7" max="7" width="4.84375" customWidth="1"/>
    <col min="9" max="9" width="10.23046875" customWidth="1"/>
    <col min="10" max="10" width="1.23046875" customWidth="1"/>
    <col min="11" max="11" width="4.69140625" customWidth="1"/>
    <col min="12" max="12" width="11.07421875" customWidth="1"/>
    <col min="13" max="13" width="11.15234375" customWidth="1"/>
    <col min="14" max="15" width="11.07421875" customWidth="1"/>
    <col min="16" max="16" width="42.84375" customWidth="1"/>
    <col min="17" max="17" width="9.07421875" customWidth="1"/>
    <col min="18" max="18" width="9.15234375" customWidth="1"/>
    <col min="19" max="19" width="18.23046875" customWidth="1"/>
  </cols>
  <sheetData>
    <row r="1" spans="2:24" ht="12.9" thickBot="1" x14ac:dyDescent="0.35">
      <c r="B1" s="582" t="s">
        <v>277</v>
      </c>
      <c r="C1" s="28"/>
      <c r="D1" s="1"/>
      <c r="E1" s="29"/>
      <c r="F1" s="30" t="s">
        <v>2</v>
      </c>
      <c r="G1" s="81" t="s">
        <v>31</v>
      </c>
      <c r="H1" s="1"/>
      <c r="I1" s="546" t="s">
        <v>523</v>
      </c>
      <c r="J1" s="29"/>
      <c r="K1" s="78"/>
      <c r="L1" s="30" t="s">
        <v>3</v>
      </c>
      <c r="M1" s="32"/>
      <c r="N1" s="32"/>
      <c r="O1" s="3">
        <f>'Aircraft Info'!K4</f>
        <v>13896.7</v>
      </c>
      <c r="P1" s="652" t="s">
        <v>496</v>
      </c>
      <c r="Q1" s="1252" t="s">
        <v>497</v>
      </c>
      <c r="R1" s="1253"/>
      <c r="S1" s="35"/>
      <c r="T1" s="89"/>
      <c r="V1" s="89"/>
      <c r="X1" s="89"/>
    </row>
    <row r="2" spans="2:24" ht="12.9" thickBot="1" x14ac:dyDescent="0.35">
      <c r="B2" s="689" t="s">
        <v>568</v>
      </c>
      <c r="C2" s="547"/>
      <c r="D2" s="78"/>
      <c r="E2" s="37"/>
      <c r="F2" s="38" t="s">
        <v>183</v>
      </c>
      <c r="G2" s="82"/>
      <c r="I2" s="238">
        <v>1982</v>
      </c>
      <c r="J2" s="37"/>
      <c r="L2" s="38" t="s">
        <v>6</v>
      </c>
      <c r="M2" s="40"/>
      <c r="N2" s="40"/>
      <c r="O2" s="4">
        <f>'Aircraft Info'!K5</f>
        <v>14191</v>
      </c>
      <c r="P2" s="653" t="s">
        <v>11</v>
      </c>
      <c r="Q2" s="1252" t="s">
        <v>498</v>
      </c>
      <c r="R2" s="1253"/>
      <c r="S2" s="42"/>
      <c r="T2" s="89"/>
      <c r="V2" s="89"/>
      <c r="X2" s="89"/>
    </row>
    <row r="3" spans="2:24" ht="12.9" thickBot="1" x14ac:dyDescent="0.35">
      <c r="B3" s="36" t="s">
        <v>7</v>
      </c>
      <c r="C3" s="43" t="str">
        <f>'Aircraft Info'!C6</f>
        <v>BB-977</v>
      </c>
      <c r="E3" s="37"/>
      <c r="F3" s="44" t="s">
        <v>8</v>
      </c>
      <c r="G3" s="83"/>
      <c r="H3" s="46"/>
      <c r="I3" s="47" t="str">
        <f>'Aircraft Info'!G6</f>
        <v>3-25-2024</v>
      </c>
      <c r="J3" s="37"/>
      <c r="L3" s="38" t="s">
        <v>278</v>
      </c>
      <c r="M3" s="40"/>
      <c r="N3" s="40"/>
      <c r="O3" s="354">
        <f>'Aircraft Info'!K6</f>
        <v>6235</v>
      </c>
      <c r="P3" s="367"/>
      <c r="Q3" s="644"/>
      <c r="R3" s="645"/>
      <c r="S3" s="368"/>
      <c r="V3" s="89"/>
      <c r="X3" s="89"/>
    </row>
    <row r="4" spans="2:24" s="55" customFormat="1" ht="27" customHeight="1" x14ac:dyDescent="0.3">
      <c r="B4" s="48"/>
      <c r="C4" s="541" t="str">
        <f>'Aircraft Info'!B33</f>
        <v>Revision No. 1.1</v>
      </c>
      <c r="D4" s="541"/>
      <c r="E4" s="49"/>
      <c r="F4" s="541" t="s">
        <v>279</v>
      </c>
      <c r="G4" s="541"/>
      <c r="H4" s="541"/>
      <c r="I4" s="583" t="s">
        <v>280</v>
      </c>
      <c r="J4" s="49"/>
      <c r="K4" s="335" t="s">
        <v>34</v>
      </c>
      <c r="L4" s="355" t="s">
        <v>35</v>
      </c>
      <c r="M4" s="1216" t="s">
        <v>36</v>
      </c>
      <c r="N4" s="1217"/>
      <c r="O4" s="1218"/>
      <c r="P4" s="584" t="s">
        <v>281</v>
      </c>
      <c r="Q4" s="366"/>
      <c r="R4" s="370"/>
      <c r="S4" s="371"/>
      <c r="T4" s="54"/>
      <c r="V4" s="54"/>
      <c r="X4" s="54"/>
    </row>
    <row r="5" spans="2:24" s="55" customFormat="1" ht="27" customHeight="1" thickBot="1" x14ac:dyDescent="0.35">
      <c r="B5" s="93"/>
      <c r="C5" s="585" t="s">
        <v>282</v>
      </c>
      <c r="D5" s="585" t="s">
        <v>283</v>
      </c>
      <c r="E5" s="57"/>
      <c r="F5" s="58" t="s">
        <v>39</v>
      </c>
      <c r="G5" s="80" t="s">
        <v>40</v>
      </c>
      <c r="H5" s="58" t="s">
        <v>41</v>
      </c>
      <c r="I5" s="103" t="s">
        <v>42</v>
      </c>
      <c r="J5" s="57"/>
      <c r="K5" s="336"/>
      <c r="L5" s="356" t="s">
        <v>42</v>
      </c>
      <c r="M5" s="357" t="s">
        <v>43</v>
      </c>
      <c r="N5" s="357" t="s">
        <v>44</v>
      </c>
      <c r="O5" s="358" t="s">
        <v>45</v>
      </c>
      <c r="P5" s="338"/>
      <c r="Q5" s="58" t="s">
        <v>284</v>
      </c>
      <c r="R5" s="142" t="s">
        <v>141</v>
      </c>
      <c r="S5" s="586" t="s">
        <v>508</v>
      </c>
      <c r="T5" s="54"/>
      <c r="V5" s="54"/>
      <c r="X5" s="54"/>
    </row>
    <row r="6" spans="2:24" s="55" customFormat="1" ht="14.25" customHeight="1" thickBot="1" x14ac:dyDescent="0.35">
      <c r="B6" s="98"/>
      <c r="C6" s="541"/>
      <c r="D6" s="125"/>
      <c r="E6" s="124"/>
      <c r="F6" s="541"/>
      <c r="G6" s="86"/>
      <c r="H6" s="541"/>
      <c r="I6" s="541"/>
      <c r="J6" s="124"/>
      <c r="K6" s="177"/>
      <c r="L6" s="177"/>
      <c r="M6" s="330">
        <v>30</v>
      </c>
      <c r="N6" s="331">
        <v>30</v>
      </c>
      <c r="O6" s="127">
        <v>30</v>
      </c>
      <c r="P6" s="184" t="s">
        <v>186</v>
      </c>
      <c r="Q6" s="441"/>
      <c r="R6" s="447"/>
      <c r="S6" s="448"/>
      <c r="T6" s="54"/>
      <c r="V6" s="54"/>
      <c r="X6" s="54"/>
    </row>
    <row r="7" spans="2:24" s="55" customFormat="1" ht="13.5" customHeight="1" thickBot="1" x14ac:dyDescent="0.35">
      <c r="B7" s="67"/>
      <c r="C7" s="169"/>
      <c r="D7" s="169"/>
      <c r="E7" s="57"/>
      <c r="F7" s="540"/>
      <c r="G7" s="347"/>
      <c r="H7" s="540"/>
      <c r="I7" s="540"/>
      <c r="J7" s="57"/>
      <c r="K7" s="192"/>
      <c r="L7" s="144"/>
      <c r="M7" s="587">
        <f>MIN(M12:M136, M158:M179, M196:M265)</f>
        <v>489.19999999999891</v>
      </c>
      <c r="N7" s="657">
        <f>MIN(N12:N136, N158:N179, N196:N265)</f>
        <v>426</v>
      </c>
      <c r="O7" s="588">
        <f>MIN(O12:O136, O158:O179, O196:O265)</f>
        <v>0</v>
      </c>
      <c r="P7" s="185"/>
      <c r="Q7" s="443"/>
      <c r="R7" s="449"/>
      <c r="S7" s="450"/>
      <c r="T7" s="54"/>
      <c r="V7" s="54"/>
      <c r="X7" s="54"/>
    </row>
    <row r="8" spans="2:24" ht="12.9" thickBot="1" x14ac:dyDescent="0.35">
      <c r="B8" s="342"/>
      <c r="C8" s="196"/>
      <c r="D8" s="196"/>
      <c r="E8" s="340"/>
      <c r="F8" s="196"/>
      <c r="G8" s="348"/>
      <c r="H8" s="196"/>
      <c r="I8" s="196"/>
      <c r="J8" s="340"/>
      <c r="K8" s="349"/>
      <c r="L8" s="196"/>
      <c r="M8" s="341"/>
      <c r="N8" s="341"/>
      <c r="O8" s="341"/>
      <c r="P8" s="196"/>
      <c r="Q8" s="196"/>
      <c r="R8" s="30"/>
      <c r="S8" s="369"/>
    </row>
    <row r="9" spans="2:24" x14ac:dyDescent="0.3">
      <c r="B9" s="1219" t="s">
        <v>285</v>
      </c>
      <c r="C9" s="1220"/>
      <c r="D9" s="1221"/>
      <c r="E9" s="197"/>
      <c r="F9" s="352"/>
      <c r="G9" s="378"/>
      <c r="H9" s="352"/>
      <c r="I9" s="352"/>
      <c r="J9" s="197"/>
      <c r="K9" s="190"/>
      <c r="L9" s="352"/>
      <c r="M9" s="339"/>
      <c r="N9" s="339"/>
      <c r="O9" s="339"/>
      <c r="P9" s="352"/>
      <c r="Q9" s="373"/>
      <c r="R9" s="374"/>
      <c r="S9" s="543"/>
    </row>
    <row r="10" spans="2:24" x14ac:dyDescent="0.3">
      <c r="B10" s="646"/>
      <c r="C10" s="1225" t="s">
        <v>503</v>
      </c>
      <c r="D10" s="1227">
        <v>44315</v>
      </c>
      <c r="E10" s="647"/>
      <c r="F10" s="1235" t="s">
        <v>287</v>
      </c>
      <c r="G10" s="648"/>
      <c r="H10" s="589" t="s">
        <v>511</v>
      </c>
      <c r="I10" s="642"/>
      <c r="J10" s="647"/>
      <c r="K10" s="649"/>
      <c r="L10" s="1237" t="s">
        <v>287</v>
      </c>
      <c r="M10" s="658"/>
      <c r="N10" s="658"/>
      <c r="O10" s="658"/>
      <c r="P10" s="1237" t="s">
        <v>504</v>
      </c>
      <c r="Q10" s="1256"/>
      <c r="R10" s="1256"/>
      <c r="S10" s="650"/>
    </row>
    <row r="11" spans="2:24" x14ac:dyDescent="0.3">
      <c r="B11" s="646"/>
      <c r="C11" s="1226"/>
      <c r="D11" s="1228"/>
      <c r="E11" s="647"/>
      <c r="F11" s="1236"/>
      <c r="G11" s="648"/>
      <c r="H11" s="589" t="s">
        <v>11</v>
      </c>
      <c r="I11" s="642"/>
      <c r="J11" s="647"/>
      <c r="K11" s="649"/>
      <c r="L11" s="1236"/>
      <c r="M11" s="658"/>
      <c r="N11" s="658"/>
      <c r="O11" s="658"/>
      <c r="P11" s="1236"/>
      <c r="Q11" s="1257"/>
      <c r="R11" s="1257"/>
      <c r="S11" s="650"/>
    </row>
    <row r="12" spans="2:24" x14ac:dyDescent="0.3">
      <c r="B12" s="36"/>
      <c r="C12" s="1225" t="s">
        <v>286</v>
      </c>
      <c r="D12" s="1227">
        <v>40996</v>
      </c>
      <c r="E12" s="266"/>
      <c r="F12" s="1235" t="s">
        <v>287</v>
      </c>
      <c r="G12" s="379"/>
      <c r="H12" s="589" t="s">
        <v>511</v>
      </c>
      <c r="I12" s="1237" t="s">
        <v>287</v>
      </c>
      <c r="J12" s="266"/>
      <c r="K12" s="299"/>
      <c r="L12" s="1237" t="s">
        <v>287</v>
      </c>
      <c r="M12" s="659"/>
      <c r="N12" s="659"/>
      <c r="O12" s="659"/>
      <c r="P12" s="1237" t="s">
        <v>288</v>
      </c>
      <c r="Q12" s="1235"/>
      <c r="R12" s="1235"/>
      <c r="S12" s="1241"/>
    </row>
    <row r="13" spans="2:24" x14ac:dyDescent="0.3">
      <c r="B13" s="36"/>
      <c r="C13" s="1226"/>
      <c r="D13" s="1228"/>
      <c r="E13" s="266"/>
      <c r="F13" s="1236"/>
      <c r="G13" s="379"/>
      <c r="H13" s="589" t="s">
        <v>11</v>
      </c>
      <c r="I13" s="1238"/>
      <c r="J13" s="266"/>
      <c r="K13" s="299"/>
      <c r="L13" s="1236"/>
      <c r="M13" s="659"/>
      <c r="N13" s="659"/>
      <c r="O13" s="659"/>
      <c r="P13" s="1238"/>
      <c r="Q13" s="1236"/>
      <c r="R13" s="1236"/>
      <c r="S13" s="1242"/>
    </row>
    <row r="14" spans="2:24" x14ac:dyDescent="0.3">
      <c r="B14" s="36"/>
      <c r="C14" s="1225" t="s">
        <v>289</v>
      </c>
      <c r="D14" s="1229">
        <v>40532</v>
      </c>
      <c r="E14" s="266"/>
      <c r="F14" s="1235" t="s">
        <v>287</v>
      </c>
      <c r="G14" s="379"/>
      <c r="H14" s="589" t="s">
        <v>511</v>
      </c>
      <c r="I14" s="372"/>
      <c r="J14" s="266"/>
      <c r="K14" s="299"/>
      <c r="L14" s="1237" t="s">
        <v>287</v>
      </c>
      <c r="M14" s="659"/>
      <c r="N14" s="659"/>
      <c r="O14" s="659"/>
      <c r="P14" s="1237" t="s">
        <v>290</v>
      </c>
      <c r="Q14" s="1235"/>
      <c r="R14" s="1235"/>
      <c r="S14" s="1241"/>
    </row>
    <row r="15" spans="2:24" x14ac:dyDescent="0.3">
      <c r="B15" s="36"/>
      <c r="C15" s="1226"/>
      <c r="D15" s="1230"/>
      <c r="E15" s="266"/>
      <c r="F15" s="1236"/>
      <c r="G15" s="379"/>
      <c r="H15" s="589" t="s">
        <v>11</v>
      </c>
      <c r="I15" s="372"/>
      <c r="J15" s="266"/>
      <c r="K15" s="299"/>
      <c r="L15" s="1236"/>
      <c r="M15" s="659"/>
      <c r="N15" s="659"/>
      <c r="O15" s="659"/>
      <c r="P15" s="1238"/>
      <c r="Q15" s="1236"/>
      <c r="R15" s="1236"/>
      <c r="S15" s="1242"/>
    </row>
    <row r="16" spans="2:24" x14ac:dyDescent="0.3">
      <c r="B16" s="36"/>
      <c r="C16" s="1225" t="s">
        <v>291</v>
      </c>
      <c r="D16" s="1229">
        <v>39279</v>
      </c>
      <c r="E16" s="266"/>
      <c r="F16" s="1235" t="s">
        <v>287</v>
      </c>
      <c r="G16" s="379"/>
      <c r="H16" s="589" t="s">
        <v>511</v>
      </c>
      <c r="I16" s="1237" t="s">
        <v>287</v>
      </c>
      <c r="J16" s="266"/>
      <c r="K16" s="299"/>
      <c r="L16" s="1237" t="s">
        <v>287</v>
      </c>
      <c r="M16" s="659"/>
      <c r="N16" s="659"/>
      <c r="O16" s="659"/>
      <c r="P16" s="1237" t="s">
        <v>292</v>
      </c>
      <c r="Q16" s="1235"/>
      <c r="R16" s="1235"/>
      <c r="S16" s="1243" t="s">
        <v>293</v>
      </c>
    </row>
    <row r="17" spans="2:19" x14ac:dyDescent="0.3">
      <c r="B17" s="36"/>
      <c r="C17" s="1226"/>
      <c r="D17" s="1230"/>
      <c r="E17" s="266"/>
      <c r="F17" s="1236"/>
      <c r="G17" s="379"/>
      <c r="H17" s="589" t="s">
        <v>11</v>
      </c>
      <c r="I17" s="1236"/>
      <c r="J17" s="266"/>
      <c r="K17" s="299"/>
      <c r="L17" s="1236"/>
      <c r="M17" s="659"/>
      <c r="N17" s="659"/>
      <c r="O17" s="659"/>
      <c r="P17" s="1238"/>
      <c r="Q17" s="1236"/>
      <c r="R17" s="1236"/>
      <c r="S17" s="1242"/>
    </row>
    <row r="18" spans="2:19" x14ac:dyDescent="0.3">
      <c r="B18" s="36"/>
      <c r="C18" s="1225" t="s">
        <v>294</v>
      </c>
      <c r="D18" s="1229">
        <v>38926</v>
      </c>
      <c r="E18" s="266"/>
      <c r="F18" s="1235" t="s">
        <v>287</v>
      </c>
      <c r="G18" s="379"/>
      <c r="H18" s="589" t="s">
        <v>511</v>
      </c>
      <c r="I18" s="372"/>
      <c r="J18" s="266"/>
      <c r="K18" s="299"/>
      <c r="L18" s="1237" t="s">
        <v>287</v>
      </c>
      <c r="M18" s="659"/>
      <c r="N18" s="659"/>
      <c r="O18" s="659"/>
      <c r="P18" s="1237" t="s">
        <v>295</v>
      </c>
      <c r="Q18" s="1235"/>
      <c r="R18" s="1235"/>
      <c r="S18" s="1241"/>
    </row>
    <row r="19" spans="2:19" x14ac:dyDescent="0.3">
      <c r="B19" s="36"/>
      <c r="C19" s="1226"/>
      <c r="D19" s="1230"/>
      <c r="E19" s="266"/>
      <c r="F19" s="1236"/>
      <c r="G19" s="379"/>
      <c r="H19" s="589" t="s">
        <v>11</v>
      </c>
      <c r="I19" s="372"/>
      <c r="J19" s="266"/>
      <c r="K19" s="299"/>
      <c r="L19" s="1236"/>
      <c r="M19" s="659"/>
      <c r="N19" s="659"/>
      <c r="O19" s="659"/>
      <c r="P19" s="1238"/>
      <c r="Q19" s="1236"/>
      <c r="R19" s="1236"/>
      <c r="S19" s="1242"/>
    </row>
    <row r="20" spans="2:19" x14ac:dyDescent="0.3">
      <c r="B20" s="36"/>
      <c r="C20" s="1225" t="s">
        <v>296</v>
      </c>
      <c r="D20" s="1229">
        <v>38639</v>
      </c>
      <c r="E20" s="266"/>
      <c r="F20" s="1235" t="s">
        <v>287</v>
      </c>
      <c r="G20" s="379"/>
      <c r="H20" s="589" t="s">
        <v>511</v>
      </c>
      <c r="I20" s="372"/>
      <c r="J20" s="266"/>
      <c r="K20" s="299"/>
      <c r="L20" s="1237" t="s">
        <v>287</v>
      </c>
      <c r="M20" s="659"/>
      <c r="N20" s="659"/>
      <c r="O20" s="659"/>
      <c r="P20" s="1237" t="s">
        <v>297</v>
      </c>
      <c r="Q20" s="1235"/>
      <c r="R20" s="1235"/>
      <c r="S20" s="1241"/>
    </row>
    <row r="21" spans="2:19" x14ac:dyDescent="0.3">
      <c r="B21" s="36"/>
      <c r="C21" s="1226"/>
      <c r="D21" s="1230"/>
      <c r="E21" s="266"/>
      <c r="F21" s="1236"/>
      <c r="G21" s="379"/>
      <c r="H21" s="589" t="s">
        <v>11</v>
      </c>
      <c r="I21" s="372"/>
      <c r="J21" s="266"/>
      <c r="K21" s="299"/>
      <c r="L21" s="1236"/>
      <c r="M21" s="659"/>
      <c r="N21" s="659"/>
      <c r="O21" s="659"/>
      <c r="P21" s="1238"/>
      <c r="Q21" s="1236"/>
      <c r="R21" s="1236"/>
      <c r="S21" s="1242"/>
    </row>
    <row r="22" spans="2:19" x14ac:dyDescent="0.3">
      <c r="B22" s="36"/>
      <c r="C22" s="1225" t="s">
        <v>298</v>
      </c>
      <c r="D22" s="1229">
        <v>38412</v>
      </c>
      <c r="E22" s="266"/>
      <c r="F22" s="1235" t="s">
        <v>287</v>
      </c>
      <c r="G22" s="379"/>
      <c r="H22" s="589" t="s">
        <v>12</v>
      </c>
      <c r="I22" s="372"/>
      <c r="J22" s="266"/>
      <c r="K22" s="299"/>
      <c r="L22" s="591"/>
      <c r="M22" s="659"/>
      <c r="N22" s="659"/>
      <c r="O22" s="659"/>
      <c r="P22" s="1237" t="s">
        <v>712</v>
      </c>
      <c r="Q22" s="1235"/>
      <c r="R22" s="1239"/>
      <c r="S22" s="1241"/>
    </row>
    <row r="23" spans="2:19" x14ac:dyDescent="0.3">
      <c r="B23" s="36"/>
      <c r="C23" s="1226"/>
      <c r="D23" s="1230"/>
      <c r="E23" s="266"/>
      <c r="F23" s="1236"/>
      <c r="G23" s="379"/>
      <c r="H23" s="589" t="s">
        <v>52</v>
      </c>
      <c r="I23" s="372"/>
      <c r="J23" s="266"/>
      <c r="K23" s="299"/>
      <c r="L23" s="654"/>
      <c r="M23" s="659"/>
      <c r="N23" s="659"/>
      <c r="O23" s="659"/>
      <c r="P23" s="1238"/>
      <c r="Q23" s="1236"/>
      <c r="R23" s="1240"/>
      <c r="S23" s="1242"/>
    </row>
    <row r="24" spans="2:19" x14ac:dyDescent="0.3">
      <c r="B24" s="36"/>
      <c r="C24" s="1225" t="s">
        <v>299</v>
      </c>
      <c r="D24" s="1229">
        <v>38406</v>
      </c>
      <c r="E24" s="266"/>
      <c r="F24" s="1235" t="s">
        <v>287</v>
      </c>
      <c r="G24" s="379"/>
      <c r="H24" s="590" t="s">
        <v>511</v>
      </c>
      <c r="I24" s="372"/>
      <c r="J24" s="266"/>
      <c r="K24" s="299"/>
      <c r="L24" s="1237" t="s">
        <v>287</v>
      </c>
      <c r="M24" s="659"/>
      <c r="N24" s="659"/>
      <c r="O24" s="659"/>
      <c r="P24" s="1237" t="s">
        <v>300</v>
      </c>
      <c r="Q24" s="1235"/>
      <c r="R24" s="1235"/>
      <c r="S24" s="1241"/>
    </row>
    <row r="25" spans="2:19" x14ac:dyDescent="0.3">
      <c r="B25" s="36"/>
      <c r="C25" s="1226"/>
      <c r="D25" s="1230"/>
      <c r="E25" s="266"/>
      <c r="F25" s="1236"/>
      <c r="G25" s="379"/>
      <c r="H25" s="590" t="s">
        <v>11</v>
      </c>
      <c r="I25" s="372"/>
      <c r="J25" s="266"/>
      <c r="K25" s="299"/>
      <c r="L25" s="1236"/>
      <c r="M25" s="659"/>
      <c r="N25" s="659"/>
      <c r="O25" s="659"/>
      <c r="P25" s="1238"/>
      <c r="Q25" s="1236"/>
      <c r="R25" s="1236"/>
      <c r="S25" s="1242"/>
    </row>
    <row r="26" spans="2:19" x14ac:dyDescent="0.3">
      <c r="B26" s="36"/>
      <c r="C26" s="1225" t="s">
        <v>301</v>
      </c>
      <c r="D26" s="1229">
        <v>38405</v>
      </c>
      <c r="E26" s="266"/>
      <c r="F26" s="1235" t="s">
        <v>287</v>
      </c>
      <c r="G26" s="379"/>
      <c r="H26" s="590" t="s">
        <v>511</v>
      </c>
      <c r="I26" s="372"/>
      <c r="J26" s="266"/>
      <c r="K26" s="299"/>
      <c r="L26" s="1237" t="s">
        <v>287</v>
      </c>
      <c r="M26" s="659"/>
      <c r="N26" s="659"/>
      <c r="O26" s="659"/>
      <c r="P26" s="1237" t="s">
        <v>302</v>
      </c>
      <c r="Q26" s="1235"/>
      <c r="R26" s="1235"/>
      <c r="S26" s="1241"/>
    </row>
    <row r="27" spans="2:19" x14ac:dyDescent="0.3">
      <c r="B27" s="36"/>
      <c r="C27" s="1226"/>
      <c r="D27" s="1230"/>
      <c r="E27" s="266"/>
      <c r="F27" s="1236"/>
      <c r="G27" s="379"/>
      <c r="H27" s="590" t="s">
        <v>11</v>
      </c>
      <c r="I27" s="372"/>
      <c r="J27" s="266"/>
      <c r="K27" s="299"/>
      <c r="L27" s="1236"/>
      <c r="M27" s="659"/>
      <c r="N27" s="659"/>
      <c r="O27" s="659"/>
      <c r="P27" s="1238"/>
      <c r="Q27" s="1236"/>
      <c r="R27" s="1236"/>
      <c r="S27" s="1242"/>
    </row>
    <row r="28" spans="2:19" x14ac:dyDescent="0.3">
      <c r="B28" s="36"/>
      <c r="C28" s="1225" t="s">
        <v>303</v>
      </c>
      <c r="D28" s="1229">
        <v>38401</v>
      </c>
      <c r="E28" s="266"/>
      <c r="F28" s="1235" t="s">
        <v>287</v>
      </c>
      <c r="G28" s="379"/>
      <c r="H28" s="590" t="s">
        <v>511</v>
      </c>
      <c r="I28" s="372"/>
      <c r="J28" s="266"/>
      <c r="K28" s="299"/>
      <c r="L28" s="1237" t="s">
        <v>287</v>
      </c>
      <c r="M28" s="659"/>
      <c r="N28" s="659"/>
      <c r="O28" s="659"/>
      <c r="P28" s="1237" t="s">
        <v>304</v>
      </c>
      <c r="Q28" s="1235"/>
      <c r="R28" s="1235"/>
      <c r="S28" s="1241"/>
    </row>
    <row r="29" spans="2:19" x14ac:dyDescent="0.3">
      <c r="B29" s="36"/>
      <c r="C29" s="1226"/>
      <c r="D29" s="1230"/>
      <c r="E29" s="266"/>
      <c r="F29" s="1236"/>
      <c r="G29" s="379"/>
      <c r="H29" s="590" t="s">
        <v>11</v>
      </c>
      <c r="I29" s="372"/>
      <c r="J29" s="266"/>
      <c r="K29" s="299"/>
      <c r="L29" s="1236"/>
      <c r="M29" s="659"/>
      <c r="N29" s="659"/>
      <c r="O29" s="659"/>
      <c r="P29" s="1238"/>
      <c r="Q29" s="1236"/>
      <c r="R29" s="1236"/>
      <c r="S29" s="1242"/>
    </row>
    <row r="30" spans="2:19" x14ac:dyDescent="0.3">
      <c r="B30" s="36"/>
      <c r="C30" s="1225" t="s">
        <v>305</v>
      </c>
      <c r="D30" s="1229">
        <v>38344</v>
      </c>
      <c r="E30" s="266"/>
      <c r="F30" s="1235" t="s">
        <v>287</v>
      </c>
      <c r="G30" s="379"/>
      <c r="H30" s="590" t="s">
        <v>511</v>
      </c>
      <c r="I30" s="372"/>
      <c r="J30" s="266"/>
      <c r="K30" s="299"/>
      <c r="L30" s="1237" t="s">
        <v>287</v>
      </c>
      <c r="M30" s="659"/>
      <c r="N30" s="659"/>
      <c r="O30" s="659"/>
      <c r="P30" s="1237" t="s">
        <v>306</v>
      </c>
      <c r="Q30" s="1235"/>
      <c r="R30" s="1235"/>
      <c r="S30" s="1241"/>
    </row>
    <row r="31" spans="2:19" x14ac:dyDescent="0.3">
      <c r="B31" s="36"/>
      <c r="C31" s="1226"/>
      <c r="D31" s="1230"/>
      <c r="E31" s="266"/>
      <c r="F31" s="1236"/>
      <c r="G31" s="379"/>
      <c r="H31" s="590" t="s">
        <v>11</v>
      </c>
      <c r="I31" s="372"/>
      <c r="J31" s="266"/>
      <c r="K31" s="299"/>
      <c r="L31" s="1236"/>
      <c r="M31" s="659"/>
      <c r="N31" s="659"/>
      <c r="O31" s="659"/>
      <c r="P31" s="1238"/>
      <c r="Q31" s="1236"/>
      <c r="R31" s="1236"/>
      <c r="S31" s="1242"/>
    </row>
    <row r="32" spans="2:19" x14ac:dyDescent="0.3">
      <c r="B32" s="36"/>
      <c r="C32" s="1225" t="s">
        <v>307</v>
      </c>
      <c r="D32" s="1229">
        <v>38264</v>
      </c>
      <c r="E32" s="266"/>
      <c r="F32" s="1235" t="s">
        <v>287</v>
      </c>
      <c r="G32" s="379"/>
      <c r="H32" s="590" t="s">
        <v>511</v>
      </c>
      <c r="I32" s="372"/>
      <c r="J32" s="266"/>
      <c r="K32" s="299"/>
      <c r="L32" s="1237" t="s">
        <v>287</v>
      </c>
      <c r="M32" s="659"/>
      <c r="N32" s="659"/>
      <c r="O32" s="659"/>
      <c r="P32" s="1237" t="s">
        <v>308</v>
      </c>
      <c r="Q32" s="1235"/>
      <c r="R32" s="1235"/>
      <c r="S32" s="1241"/>
    </row>
    <row r="33" spans="2:19" x14ac:dyDescent="0.3">
      <c r="B33" s="36"/>
      <c r="C33" s="1226"/>
      <c r="D33" s="1230"/>
      <c r="E33" s="266"/>
      <c r="F33" s="1236"/>
      <c r="G33" s="379"/>
      <c r="H33" s="590" t="s">
        <v>11</v>
      </c>
      <c r="I33" s="372"/>
      <c r="J33" s="266"/>
      <c r="K33" s="299"/>
      <c r="L33" s="1236"/>
      <c r="M33" s="659"/>
      <c r="N33" s="659"/>
      <c r="O33" s="659"/>
      <c r="P33" s="1238"/>
      <c r="Q33" s="1236"/>
      <c r="R33" s="1236"/>
      <c r="S33" s="1242"/>
    </row>
    <row r="34" spans="2:19" x14ac:dyDescent="0.3">
      <c r="B34" s="36"/>
      <c r="C34" s="1225" t="s">
        <v>309</v>
      </c>
      <c r="D34" s="1229">
        <v>37858</v>
      </c>
      <c r="E34" s="266"/>
      <c r="F34" s="1235" t="s">
        <v>287</v>
      </c>
      <c r="G34" s="379"/>
      <c r="H34" s="590" t="s">
        <v>511</v>
      </c>
      <c r="I34" s="372"/>
      <c r="J34" s="266"/>
      <c r="K34" s="299"/>
      <c r="L34" s="1237" t="s">
        <v>287</v>
      </c>
      <c r="M34" s="659"/>
      <c r="N34" s="659"/>
      <c r="O34" s="659"/>
      <c r="P34" s="1237" t="s">
        <v>310</v>
      </c>
      <c r="Q34" s="1235"/>
      <c r="R34" s="1235"/>
      <c r="S34" s="1241"/>
    </row>
    <row r="35" spans="2:19" x14ac:dyDescent="0.3">
      <c r="B35" s="36"/>
      <c r="C35" s="1226"/>
      <c r="D35" s="1230"/>
      <c r="E35" s="266"/>
      <c r="F35" s="1236"/>
      <c r="G35" s="379"/>
      <c r="H35" s="590" t="s">
        <v>11</v>
      </c>
      <c r="I35" s="372"/>
      <c r="J35" s="266"/>
      <c r="K35" s="299"/>
      <c r="L35" s="1236"/>
      <c r="M35" s="659"/>
      <c r="N35" s="659"/>
      <c r="O35" s="659"/>
      <c r="P35" s="1238"/>
      <c r="Q35" s="1236"/>
      <c r="R35" s="1236"/>
      <c r="S35" s="1242"/>
    </row>
    <row r="36" spans="2:19" x14ac:dyDescent="0.3">
      <c r="B36" s="36"/>
      <c r="C36" s="1225" t="s">
        <v>311</v>
      </c>
      <c r="D36" s="1229">
        <v>37687</v>
      </c>
      <c r="E36" s="266"/>
      <c r="F36" s="1235" t="s">
        <v>287</v>
      </c>
      <c r="G36" s="379"/>
      <c r="H36" s="590" t="s">
        <v>511</v>
      </c>
      <c r="I36" s="372"/>
      <c r="J36" s="266"/>
      <c r="K36" s="299"/>
      <c r="L36" s="1237" t="s">
        <v>287</v>
      </c>
      <c r="M36" s="659"/>
      <c r="N36" s="659"/>
      <c r="O36" s="659"/>
      <c r="P36" s="1237" t="s">
        <v>312</v>
      </c>
      <c r="Q36" s="1235"/>
      <c r="R36" s="1235"/>
      <c r="S36" s="1241"/>
    </row>
    <row r="37" spans="2:19" x14ac:dyDescent="0.3">
      <c r="B37" s="36"/>
      <c r="C37" s="1226"/>
      <c r="D37" s="1230"/>
      <c r="E37" s="266"/>
      <c r="F37" s="1236"/>
      <c r="G37" s="379"/>
      <c r="H37" s="590" t="s">
        <v>11</v>
      </c>
      <c r="I37" s="372"/>
      <c r="J37" s="266"/>
      <c r="K37" s="299"/>
      <c r="L37" s="1236"/>
      <c r="M37" s="659"/>
      <c r="N37" s="659"/>
      <c r="O37" s="659"/>
      <c r="P37" s="1238"/>
      <c r="Q37" s="1236"/>
      <c r="R37" s="1236"/>
      <c r="S37" s="1242"/>
    </row>
    <row r="38" spans="2:19" x14ac:dyDescent="0.3">
      <c r="B38" s="36"/>
      <c r="C38" s="1225" t="s">
        <v>313</v>
      </c>
      <c r="D38" s="1229">
        <v>37631</v>
      </c>
      <c r="E38" s="266"/>
      <c r="F38" s="1235" t="s">
        <v>287</v>
      </c>
      <c r="G38" s="379"/>
      <c r="H38" s="590" t="s">
        <v>511</v>
      </c>
      <c r="I38" s="372"/>
      <c r="J38" s="266"/>
      <c r="K38" s="299"/>
      <c r="L38" s="1237" t="s">
        <v>287</v>
      </c>
      <c r="M38" s="659"/>
      <c r="N38" s="659"/>
      <c r="O38" s="659"/>
      <c r="P38" s="1237" t="s">
        <v>314</v>
      </c>
      <c r="Q38" s="1235"/>
      <c r="R38" s="1235"/>
      <c r="S38" s="1241"/>
    </row>
    <row r="39" spans="2:19" x14ac:dyDescent="0.3">
      <c r="B39" s="36"/>
      <c r="C39" s="1226"/>
      <c r="D39" s="1230"/>
      <c r="E39" s="266"/>
      <c r="F39" s="1236"/>
      <c r="G39" s="379"/>
      <c r="H39" s="590" t="s">
        <v>11</v>
      </c>
      <c r="I39" s="372"/>
      <c r="J39" s="266"/>
      <c r="K39" s="299"/>
      <c r="L39" s="1236"/>
      <c r="M39" s="659"/>
      <c r="N39" s="659"/>
      <c r="O39" s="659"/>
      <c r="P39" s="1238"/>
      <c r="Q39" s="1236"/>
      <c r="R39" s="1236"/>
      <c r="S39" s="1242"/>
    </row>
    <row r="40" spans="2:19" x14ac:dyDescent="0.3">
      <c r="B40" s="36"/>
      <c r="C40" s="1225" t="s">
        <v>315</v>
      </c>
      <c r="D40" s="1229">
        <v>36318</v>
      </c>
      <c r="E40" s="266"/>
      <c r="F40" s="1235" t="s">
        <v>287</v>
      </c>
      <c r="G40" s="379"/>
      <c r="H40" s="590" t="s">
        <v>511</v>
      </c>
      <c r="I40" s="372"/>
      <c r="J40" s="266"/>
      <c r="K40" s="299"/>
      <c r="L40" s="1237" t="s">
        <v>287</v>
      </c>
      <c r="M40" s="659"/>
      <c r="N40" s="659"/>
      <c r="O40" s="659"/>
      <c r="P40" s="1237" t="s">
        <v>316</v>
      </c>
      <c r="Q40" s="1235"/>
      <c r="R40" s="1235"/>
      <c r="S40" s="1241"/>
    </row>
    <row r="41" spans="2:19" x14ac:dyDescent="0.3">
      <c r="B41" s="36"/>
      <c r="C41" s="1226"/>
      <c r="D41" s="1230"/>
      <c r="E41" s="266"/>
      <c r="F41" s="1236"/>
      <c r="G41" s="379"/>
      <c r="H41" s="590" t="s">
        <v>11</v>
      </c>
      <c r="I41" s="372"/>
      <c r="J41" s="266"/>
      <c r="K41" s="299"/>
      <c r="L41" s="1236"/>
      <c r="M41" s="659"/>
      <c r="N41" s="659"/>
      <c r="O41" s="659"/>
      <c r="P41" s="1238"/>
      <c r="Q41" s="1236"/>
      <c r="R41" s="1236"/>
      <c r="S41" s="1242"/>
    </row>
    <row r="42" spans="2:19" x14ac:dyDescent="0.3">
      <c r="B42" s="36"/>
      <c r="C42" s="1225" t="s">
        <v>317</v>
      </c>
      <c r="D42" s="1229">
        <v>36151</v>
      </c>
      <c r="E42" s="266"/>
      <c r="F42" s="1235" t="s">
        <v>287</v>
      </c>
      <c r="G42" s="379"/>
      <c r="H42" s="590" t="s">
        <v>511</v>
      </c>
      <c r="I42" s="372"/>
      <c r="J42" s="266"/>
      <c r="K42" s="299"/>
      <c r="L42" s="1237" t="s">
        <v>287</v>
      </c>
      <c r="M42" s="659"/>
      <c r="N42" s="659"/>
      <c r="O42" s="659"/>
      <c r="P42" s="1237" t="s">
        <v>318</v>
      </c>
      <c r="Q42" s="1235"/>
      <c r="R42" s="1235"/>
      <c r="S42" s="1241"/>
    </row>
    <row r="43" spans="2:19" x14ac:dyDescent="0.3">
      <c r="B43" s="36"/>
      <c r="C43" s="1226"/>
      <c r="D43" s="1230"/>
      <c r="E43" s="345"/>
      <c r="F43" s="1236"/>
      <c r="G43" s="380"/>
      <c r="H43" s="590" t="s">
        <v>11</v>
      </c>
      <c r="I43" s="544"/>
      <c r="J43" s="345"/>
      <c r="K43" s="350"/>
      <c r="L43" s="1236"/>
      <c r="M43" s="660"/>
      <c r="N43" s="660"/>
      <c r="O43" s="660"/>
      <c r="P43" s="1238"/>
      <c r="Q43" s="1236"/>
      <c r="R43" s="1236"/>
      <c r="S43" s="1242"/>
    </row>
    <row r="44" spans="2:19" x14ac:dyDescent="0.3">
      <c r="B44" s="36"/>
      <c r="C44" s="1225" t="s">
        <v>319</v>
      </c>
      <c r="D44" s="1229">
        <v>36122</v>
      </c>
      <c r="E44" s="345"/>
      <c r="F44" s="1235" t="s">
        <v>287</v>
      </c>
      <c r="G44" s="380"/>
      <c r="H44" s="590" t="s">
        <v>511</v>
      </c>
      <c r="I44" s="544"/>
      <c r="J44" s="345"/>
      <c r="K44" s="350"/>
      <c r="L44" s="1237" t="s">
        <v>287</v>
      </c>
      <c r="M44" s="660"/>
      <c r="N44" s="660"/>
      <c r="O44" s="660"/>
      <c r="P44" s="1237" t="s">
        <v>320</v>
      </c>
      <c r="Q44" s="1235"/>
      <c r="R44" s="1235"/>
      <c r="S44" s="1241"/>
    </row>
    <row r="45" spans="2:19" x14ac:dyDescent="0.3">
      <c r="B45" s="36"/>
      <c r="C45" s="1226"/>
      <c r="D45" s="1230"/>
      <c r="E45" s="345"/>
      <c r="F45" s="1236"/>
      <c r="G45" s="380"/>
      <c r="H45" s="590" t="s">
        <v>11</v>
      </c>
      <c r="I45" s="544"/>
      <c r="J45" s="345"/>
      <c r="K45" s="350"/>
      <c r="L45" s="1236"/>
      <c r="M45" s="660"/>
      <c r="N45" s="660"/>
      <c r="O45" s="660"/>
      <c r="P45" s="1238"/>
      <c r="Q45" s="1236"/>
      <c r="R45" s="1236"/>
      <c r="S45" s="1242"/>
    </row>
    <row r="46" spans="2:19" x14ac:dyDescent="0.3">
      <c r="B46" s="36"/>
      <c r="C46" s="1225" t="s">
        <v>321</v>
      </c>
      <c r="D46" s="1229">
        <v>35973</v>
      </c>
      <c r="E46" s="345"/>
      <c r="F46" s="1235" t="s">
        <v>287</v>
      </c>
      <c r="G46" s="380"/>
      <c r="H46" s="590" t="s">
        <v>511</v>
      </c>
      <c r="I46" s="544"/>
      <c r="J46" s="345"/>
      <c r="K46" s="350"/>
      <c r="L46" s="1237" t="s">
        <v>287</v>
      </c>
      <c r="M46" s="660"/>
      <c r="N46" s="660"/>
      <c r="O46" s="660"/>
      <c r="P46" s="1237" t="s">
        <v>322</v>
      </c>
      <c r="Q46" s="1235"/>
      <c r="R46" s="1235"/>
      <c r="S46" s="1241"/>
    </row>
    <row r="47" spans="2:19" x14ac:dyDescent="0.3">
      <c r="B47" s="36"/>
      <c r="C47" s="1226"/>
      <c r="D47" s="1230"/>
      <c r="E47" s="345"/>
      <c r="F47" s="1236"/>
      <c r="G47" s="380"/>
      <c r="H47" s="590" t="s">
        <v>11</v>
      </c>
      <c r="I47" s="544"/>
      <c r="J47" s="345"/>
      <c r="K47" s="350"/>
      <c r="L47" s="1236"/>
      <c r="M47" s="660"/>
      <c r="N47" s="660"/>
      <c r="O47" s="660"/>
      <c r="P47" s="1238"/>
      <c r="Q47" s="1236"/>
      <c r="R47" s="1236"/>
      <c r="S47" s="1242"/>
    </row>
    <row r="48" spans="2:19" x14ac:dyDescent="0.3">
      <c r="B48" s="36"/>
      <c r="C48" s="1225" t="s">
        <v>323</v>
      </c>
      <c r="D48" s="1229">
        <v>35816</v>
      </c>
      <c r="E48" s="345"/>
      <c r="F48" s="1235" t="s">
        <v>287</v>
      </c>
      <c r="G48" s="380"/>
      <c r="H48" s="590" t="s">
        <v>511</v>
      </c>
      <c r="I48" s="544"/>
      <c r="J48" s="345"/>
      <c r="K48" s="350"/>
      <c r="L48" s="1237" t="s">
        <v>287</v>
      </c>
      <c r="M48" s="660"/>
      <c r="N48" s="660"/>
      <c r="O48" s="660"/>
      <c r="P48" s="1237" t="s">
        <v>324</v>
      </c>
      <c r="Q48" s="1235"/>
      <c r="R48" s="1235"/>
      <c r="S48" s="1241"/>
    </row>
    <row r="49" spans="2:19" x14ac:dyDescent="0.3">
      <c r="B49" s="36"/>
      <c r="C49" s="1226"/>
      <c r="D49" s="1230"/>
      <c r="E49" s="345"/>
      <c r="F49" s="1236"/>
      <c r="G49" s="380"/>
      <c r="H49" s="590" t="s">
        <v>11</v>
      </c>
      <c r="I49" s="544"/>
      <c r="J49" s="345"/>
      <c r="K49" s="350"/>
      <c r="L49" s="1236"/>
      <c r="M49" s="660"/>
      <c r="N49" s="660"/>
      <c r="O49" s="660"/>
      <c r="P49" s="1238"/>
      <c r="Q49" s="1236"/>
      <c r="R49" s="1236"/>
      <c r="S49" s="1242"/>
    </row>
    <row r="50" spans="2:19" x14ac:dyDescent="0.3">
      <c r="B50" s="36"/>
      <c r="C50" s="1225" t="s">
        <v>325</v>
      </c>
      <c r="D50" s="1229">
        <v>35806</v>
      </c>
      <c r="E50" s="345"/>
      <c r="F50" s="1235" t="s">
        <v>287</v>
      </c>
      <c r="G50" s="380"/>
      <c r="H50" s="590" t="s">
        <v>511</v>
      </c>
      <c r="I50" s="544"/>
      <c r="J50" s="345"/>
      <c r="K50" s="350"/>
      <c r="L50" s="1237" t="s">
        <v>287</v>
      </c>
      <c r="M50" s="660"/>
      <c r="N50" s="660"/>
      <c r="O50" s="660"/>
      <c r="P50" s="1237" t="s">
        <v>326</v>
      </c>
      <c r="Q50" s="1235"/>
      <c r="R50" s="1235"/>
      <c r="S50" s="1241"/>
    </row>
    <row r="51" spans="2:19" x14ac:dyDescent="0.3">
      <c r="B51" s="36"/>
      <c r="C51" s="1226"/>
      <c r="D51" s="1230"/>
      <c r="E51" s="345"/>
      <c r="F51" s="1236"/>
      <c r="G51" s="380"/>
      <c r="H51" s="590" t="s">
        <v>11</v>
      </c>
      <c r="I51" s="544"/>
      <c r="J51" s="345"/>
      <c r="K51" s="350"/>
      <c r="L51" s="1236"/>
      <c r="M51" s="660"/>
      <c r="N51" s="660"/>
      <c r="O51" s="660"/>
      <c r="P51" s="1238"/>
      <c r="Q51" s="1236"/>
      <c r="R51" s="1236"/>
      <c r="S51" s="1242"/>
    </row>
    <row r="52" spans="2:19" x14ac:dyDescent="0.3">
      <c r="B52" s="36"/>
      <c r="C52" s="1225" t="s">
        <v>327</v>
      </c>
      <c r="D52" s="1229">
        <v>35793</v>
      </c>
      <c r="E52" s="345"/>
      <c r="F52" s="1235" t="s">
        <v>287</v>
      </c>
      <c r="G52" s="380"/>
      <c r="H52" s="590" t="s">
        <v>511</v>
      </c>
      <c r="I52" s="544"/>
      <c r="J52" s="345"/>
      <c r="K52" s="350"/>
      <c r="L52" s="1237" t="s">
        <v>287</v>
      </c>
      <c r="M52" s="660"/>
      <c r="N52" s="660"/>
      <c r="O52" s="660"/>
      <c r="P52" s="1237" t="s">
        <v>328</v>
      </c>
      <c r="Q52" s="1235"/>
      <c r="R52" s="1235"/>
      <c r="S52" s="1241"/>
    </row>
    <row r="53" spans="2:19" x14ac:dyDescent="0.3">
      <c r="B53" s="36"/>
      <c r="C53" s="1226"/>
      <c r="D53" s="1230"/>
      <c r="E53" s="345"/>
      <c r="F53" s="1236"/>
      <c r="G53" s="380"/>
      <c r="H53" s="590" t="s">
        <v>11</v>
      </c>
      <c r="I53" s="544"/>
      <c r="J53" s="345"/>
      <c r="K53" s="350"/>
      <c r="L53" s="1236"/>
      <c r="M53" s="660"/>
      <c r="N53" s="660"/>
      <c r="O53" s="660"/>
      <c r="P53" s="1238"/>
      <c r="Q53" s="1236"/>
      <c r="R53" s="1236"/>
      <c r="S53" s="1242"/>
    </row>
    <row r="54" spans="2:19" x14ac:dyDescent="0.3">
      <c r="B54" s="36"/>
      <c r="C54" s="1225" t="s">
        <v>329</v>
      </c>
      <c r="D54" s="1229">
        <v>35559</v>
      </c>
      <c r="E54" s="345"/>
      <c r="F54" s="1235" t="s">
        <v>287</v>
      </c>
      <c r="G54" s="380"/>
      <c r="H54" s="590" t="s">
        <v>511</v>
      </c>
      <c r="I54" s="544"/>
      <c r="J54" s="345"/>
      <c r="K54" s="350"/>
      <c r="L54" s="1237" t="s">
        <v>287</v>
      </c>
      <c r="M54" s="660"/>
      <c r="N54" s="660"/>
      <c r="O54" s="660"/>
      <c r="P54" s="1237" t="s">
        <v>330</v>
      </c>
      <c r="Q54" s="1235"/>
      <c r="R54" s="1235"/>
      <c r="S54" s="1241"/>
    </row>
    <row r="55" spans="2:19" x14ac:dyDescent="0.3">
      <c r="B55" s="36"/>
      <c r="C55" s="1226"/>
      <c r="D55" s="1230"/>
      <c r="E55" s="345"/>
      <c r="F55" s="1236"/>
      <c r="G55" s="380"/>
      <c r="H55" s="590" t="s">
        <v>11</v>
      </c>
      <c r="I55" s="544"/>
      <c r="J55" s="345"/>
      <c r="K55" s="350"/>
      <c r="L55" s="1236"/>
      <c r="M55" s="660"/>
      <c r="N55" s="660"/>
      <c r="O55" s="660"/>
      <c r="P55" s="1238"/>
      <c r="Q55" s="1236"/>
      <c r="R55" s="1236"/>
      <c r="S55" s="1242"/>
    </row>
    <row r="56" spans="2:19" x14ac:dyDescent="0.3">
      <c r="B56" s="36"/>
      <c r="C56" s="1225" t="s">
        <v>331</v>
      </c>
      <c r="D56" s="1229">
        <v>35227</v>
      </c>
      <c r="E56" s="345"/>
      <c r="F56" s="1235" t="s">
        <v>287</v>
      </c>
      <c r="G56" s="380"/>
      <c r="H56" s="590" t="s">
        <v>511</v>
      </c>
      <c r="I56" s="544"/>
      <c r="J56" s="345"/>
      <c r="K56" s="350"/>
      <c r="L56" s="1237" t="s">
        <v>287</v>
      </c>
      <c r="M56" s="660"/>
      <c r="N56" s="660"/>
      <c r="O56" s="660"/>
      <c r="P56" s="1237" t="s">
        <v>332</v>
      </c>
      <c r="Q56" s="1235"/>
      <c r="R56" s="1235"/>
      <c r="S56" s="1241"/>
    </row>
    <row r="57" spans="2:19" x14ac:dyDescent="0.3">
      <c r="B57" s="36"/>
      <c r="C57" s="1226"/>
      <c r="D57" s="1230"/>
      <c r="E57" s="345"/>
      <c r="F57" s="1236"/>
      <c r="G57" s="380"/>
      <c r="H57" s="590" t="s">
        <v>11</v>
      </c>
      <c r="I57" s="544"/>
      <c r="J57" s="345"/>
      <c r="K57" s="350"/>
      <c r="L57" s="1236"/>
      <c r="M57" s="660"/>
      <c r="N57" s="660"/>
      <c r="O57" s="660"/>
      <c r="P57" s="1238"/>
      <c r="Q57" s="1236"/>
      <c r="R57" s="1236"/>
      <c r="S57" s="1242"/>
    </row>
    <row r="58" spans="2:19" x14ac:dyDescent="0.3">
      <c r="B58" s="36"/>
      <c r="C58" s="1231" t="s">
        <v>333</v>
      </c>
      <c r="D58" s="1233">
        <v>35156</v>
      </c>
      <c r="E58" s="345"/>
      <c r="F58" s="1235" t="s">
        <v>287</v>
      </c>
      <c r="G58" s="380"/>
      <c r="H58" s="590" t="s">
        <v>511</v>
      </c>
      <c r="I58" s="544"/>
      <c r="J58" s="345"/>
      <c r="K58" s="350"/>
      <c r="L58" s="1237" t="s">
        <v>287</v>
      </c>
      <c r="M58" s="660"/>
      <c r="N58" s="660"/>
      <c r="O58" s="660"/>
      <c r="P58" s="1237" t="s">
        <v>334</v>
      </c>
      <c r="Q58" s="1239"/>
      <c r="R58" s="1235"/>
      <c r="S58" s="1248" t="s">
        <v>516</v>
      </c>
    </row>
    <row r="59" spans="2:19" x14ac:dyDescent="0.3">
      <c r="B59" s="36"/>
      <c r="C59" s="1232"/>
      <c r="D59" s="1234"/>
      <c r="E59" s="345"/>
      <c r="F59" s="1236"/>
      <c r="G59" s="380"/>
      <c r="H59" s="590" t="s">
        <v>11</v>
      </c>
      <c r="I59" s="544"/>
      <c r="J59" s="345"/>
      <c r="K59" s="350"/>
      <c r="L59" s="1236"/>
      <c r="M59" s="660"/>
      <c r="N59" s="660"/>
      <c r="O59" s="660"/>
      <c r="P59" s="1238"/>
      <c r="Q59" s="1240"/>
      <c r="R59" s="1236"/>
      <c r="S59" s="1249"/>
    </row>
    <row r="60" spans="2:19" x14ac:dyDescent="0.3">
      <c r="B60" s="36"/>
      <c r="C60" s="1231" t="s">
        <v>335</v>
      </c>
      <c r="D60" s="1233">
        <v>34908</v>
      </c>
      <c r="E60" s="345"/>
      <c r="F60" s="1235" t="s">
        <v>287</v>
      </c>
      <c r="G60" s="380"/>
      <c r="H60" s="590" t="s">
        <v>511</v>
      </c>
      <c r="I60" s="665">
        <v>13813.2</v>
      </c>
      <c r="J60" s="345"/>
      <c r="K60" s="350"/>
      <c r="L60" s="1237" t="s">
        <v>287</v>
      </c>
      <c r="M60" s="660"/>
      <c r="N60" s="660"/>
      <c r="O60" s="660"/>
      <c r="P60" s="1237" t="s">
        <v>336</v>
      </c>
      <c r="Q60" s="1239"/>
      <c r="R60" s="1235"/>
      <c r="S60" s="1248" t="s">
        <v>515</v>
      </c>
    </row>
    <row r="61" spans="2:19" x14ac:dyDescent="0.3">
      <c r="B61" s="36"/>
      <c r="C61" s="1232"/>
      <c r="D61" s="1234"/>
      <c r="E61" s="345"/>
      <c r="F61" s="1236"/>
      <c r="G61" s="380"/>
      <c r="H61" s="590" t="s">
        <v>11</v>
      </c>
      <c r="I61" s="656">
        <v>44432</v>
      </c>
      <c r="J61" s="345"/>
      <c r="K61" s="350"/>
      <c r="L61" s="1236"/>
      <c r="M61" s="660"/>
      <c r="N61" s="660"/>
      <c r="O61" s="660"/>
      <c r="P61" s="1238"/>
      <c r="Q61" s="1240"/>
      <c r="R61" s="1236"/>
      <c r="S61" s="1249"/>
    </row>
    <row r="62" spans="2:19" x14ac:dyDescent="0.3">
      <c r="B62" s="36"/>
      <c r="C62" s="1231" t="s">
        <v>337</v>
      </c>
      <c r="D62" s="1233">
        <v>33837</v>
      </c>
      <c r="E62" s="345"/>
      <c r="F62" s="1235" t="s">
        <v>287</v>
      </c>
      <c r="G62" s="380"/>
      <c r="H62" s="590" t="s">
        <v>511</v>
      </c>
      <c r="I62" s="544"/>
      <c r="J62" s="345"/>
      <c r="K62" s="350"/>
      <c r="L62" s="1237" t="s">
        <v>287</v>
      </c>
      <c r="M62" s="660"/>
      <c r="N62" s="660"/>
      <c r="O62" s="660"/>
      <c r="P62" s="1237" t="s">
        <v>338</v>
      </c>
      <c r="Q62" s="1239"/>
      <c r="R62" s="1235"/>
      <c r="S62" s="1243" t="s">
        <v>514</v>
      </c>
    </row>
    <row r="63" spans="2:19" x14ac:dyDescent="0.3">
      <c r="B63" s="36"/>
      <c r="C63" s="1232"/>
      <c r="D63" s="1234"/>
      <c r="E63" s="345"/>
      <c r="F63" s="1236"/>
      <c r="G63" s="380"/>
      <c r="H63" s="590" t="s">
        <v>11</v>
      </c>
      <c r="I63" s="544"/>
      <c r="J63" s="345"/>
      <c r="K63" s="350"/>
      <c r="L63" s="1236"/>
      <c r="M63" s="660"/>
      <c r="N63" s="660"/>
      <c r="O63" s="660"/>
      <c r="P63" s="1238"/>
      <c r="Q63" s="1240"/>
      <c r="R63" s="1236"/>
      <c r="S63" s="1242"/>
    </row>
    <row r="64" spans="2:19" x14ac:dyDescent="0.3">
      <c r="B64" s="36"/>
      <c r="C64" s="1225" t="s">
        <v>339</v>
      </c>
      <c r="D64" s="1229">
        <v>33767</v>
      </c>
      <c r="E64" s="345"/>
      <c r="F64" s="1235" t="s">
        <v>287</v>
      </c>
      <c r="G64" s="380"/>
      <c r="H64" s="590" t="s">
        <v>511</v>
      </c>
      <c r="I64" s="544">
        <v>10648.2</v>
      </c>
      <c r="J64" s="345"/>
      <c r="K64" s="350"/>
      <c r="L64" s="1237" t="s">
        <v>287</v>
      </c>
      <c r="M64" s="660"/>
      <c r="N64" s="660"/>
      <c r="O64" s="660"/>
      <c r="P64" s="1237" t="s">
        <v>340</v>
      </c>
      <c r="Q64" s="1239"/>
      <c r="R64" s="1235"/>
      <c r="S64" s="1248" t="s">
        <v>513</v>
      </c>
    </row>
    <row r="65" spans="2:19" x14ac:dyDescent="0.3">
      <c r="B65" s="36"/>
      <c r="C65" s="1226"/>
      <c r="D65" s="1230"/>
      <c r="E65" s="345"/>
      <c r="F65" s="1236"/>
      <c r="G65" s="380"/>
      <c r="H65" s="590" t="s">
        <v>11</v>
      </c>
      <c r="I65" s="542">
        <v>41780</v>
      </c>
      <c r="J65" s="345"/>
      <c r="K65" s="350"/>
      <c r="L65" s="1236"/>
      <c r="M65" s="660"/>
      <c r="N65" s="660"/>
      <c r="O65" s="660"/>
      <c r="P65" s="1238"/>
      <c r="Q65" s="1240"/>
      <c r="R65" s="1236"/>
      <c r="S65" s="1249"/>
    </row>
    <row r="66" spans="2:19" x14ac:dyDescent="0.3">
      <c r="B66" s="36"/>
      <c r="C66" s="1231" t="s">
        <v>341</v>
      </c>
      <c r="D66" s="1233">
        <v>33434</v>
      </c>
      <c r="E66" s="345"/>
      <c r="F66" s="1235" t="s">
        <v>287</v>
      </c>
      <c r="G66" s="380"/>
      <c r="H66" s="590" t="s">
        <v>511</v>
      </c>
      <c r="I66" s="544"/>
      <c r="J66" s="345"/>
      <c r="K66" s="350"/>
      <c r="L66" s="1237" t="s">
        <v>287</v>
      </c>
      <c r="M66" s="660"/>
      <c r="N66" s="660"/>
      <c r="O66" s="660"/>
      <c r="P66" s="1237" t="s">
        <v>342</v>
      </c>
      <c r="Q66" s="1239"/>
      <c r="R66" s="1235"/>
      <c r="S66" s="1243" t="s">
        <v>512</v>
      </c>
    </row>
    <row r="67" spans="2:19" x14ac:dyDescent="0.3">
      <c r="B67" s="36"/>
      <c r="C67" s="1232"/>
      <c r="D67" s="1234"/>
      <c r="E67" s="345"/>
      <c r="F67" s="1236"/>
      <c r="G67" s="380"/>
      <c r="H67" s="590" t="s">
        <v>11</v>
      </c>
      <c r="I67" s="544"/>
      <c r="J67" s="345"/>
      <c r="K67" s="350"/>
      <c r="L67" s="1236"/>
      <c r="M67" s="660"/>
      <c r="N67" s="660"/>
      <c r="O67" s="660"/>
      <c r="P67" s="1238"/>
      <c r="Q67" s="1240"/>
      <c r="R67" s="1236"/>
      <c r="S67" s="1242"/>
    </row>
    <row r="68" spans="2:19" x14ac:dyDescent="0.3">
      <c r="B68" s="36"/>
      <c r="C68" s="1225" t="s">
        <v>343</v>
      </c>
      <c r="D68" s="1229">
        <v>33434</v>
      </c>
      <c r="E68" s="345"/>
      <c r="F68" s="1237" t="s">
        <v>287</v>
      </c>
      <c r="G68" s="380"/>
      <c r="H68" s="590" t="s">
        <v>511</v>
      </c>
      <c r="I68" s="1237" t="s">
        <v>287</v>
      </c>
      <c r="J68" s="345"/>
      <c r="K68" s="350"/>
      <c r="L68" s="1237" t="s">
        <v>287</v>
      </c>
      <c r="M68" s="660"/>
      <c r="N68" s="660"/>
      <c r="O68" s="660"/>
      <c r="P68" s="1237" t="s">
        <v>344</v>
      </c>
      <c r="Q68" s="1239"/>
      <c r="R68" s="1235"/>
      <c r="S68" s="1243" t="s">
        <v>345</v>
      </c>
    </row>
    <row r="69" spans="2:19" x14ac:dyDescent="0.3">
      <c r="B69" s="36"/>
      <c r="C69" s="1226"/>
      <c r="D69" s="1230"/>
      <c r="E69" s="345"/>
      <c r="F69" s="1238"/>
      <c r="G69" s="380"/>
      <c r="H69" s="590" t="s">
        <v>11</v>
      </c>
      <c r="I69" s="1238"/>
      <c r="J69" s="345"/>
      <c r="K69" s="350"/>
      <c r="L69" s="1236"/>
      <c r="M69" s="660"/>
      <c r="N69" s="660"/>
      <c r="O69" s="660"/>
      <c r="P69" s="1238"/>
      <c r="Q69" s="1240"/>
      <c r="R69" s="1236"/>
      <c r="S69" s="1242"/>
    </row>
    <row r="70" spans="2:19" x14ac:dyDescent="0.3">
      <c r="B70" s="36"/>
      <c r="C70" s="1225" t="s">
        <v>346</v>
      </c>
      <c r="D70" s="1229">
        <v>33063</v>
      </c>
      <c r="E70" s="345"/>
      <c r="F70" s="544">
        <v>600</v>
      </c>
      <c r="G70" s="380"/>
      <c r="H70" s="590" t="s">
        <v>9</v>
      </c>
      <c r="I70" s="590">
        <f>'Inspection Items'!H145</f>
        <v>13785.9</v>
      </c>
      <c r="J70" s="345"/>
      <c r="K70" s="350"/>
      <c r="L70" s="544">
        <f>I70+F70</f>
        <v>14385.9</v>
      </c>
      <c r="M70" s="661">
        <f>'Inspection Items'!L145</f>
        <v>489.19999999999891</v>
      </c>
      <c r="N70" s="660"/>
      <c r="O70" s="660"/>
      <c r="P70" s="1237" t="s">
        <v>347</v>
      </c>
      <c r="Q70" s="1235"/>
      <c r="R70" s="1239"/>
      <c r="S70" s="1243" t="s">
        <v>509</v>
      </c>
    </row>
    <row r="71" spans="2:19" x14ac:dyDescent="0.3">
      <c r="B71" s="36"/>
      <c r="C71" s="1226"/>
      <c r="D71" s="1230"/>
      <c r="E71" s="345"/>
      <c r="F71" s="544">
        <v>18</v>
      </c>
      <c r="G71" s="380"/>
      <c r="H71" s="590" t="s">
        <v>52</v>
      </c>
      <c r="I71" s="542">
        <f>'Inspection Items'!H146</f>
        <v>45247</v>
      </c>
      <c r="J71" s="345"/>
      <c r="K71" s="350"/>
      <c r="L71" s="542">
        <f>EOMONTH(I71,F71)</f>
        <v>45808</v>
      </c>
      <c r="M71" s="660"/>
      <c r="N71" s="662">
        <f>'Inspection Items'!M146</f>
        <v>426</v>
      </c>
      <c r="O71" s="660"/>
      <c r="P71" s="1238"/>
      <c r="Q71" s="1236"/>
      <c r="R71" s="1240"/>
      <c r="S71" s="1242"/>
    </row>
    <row r="72" spans="2:19" x14ac:dyDescent="0.3">
      <c r="B72" s="36"/>
      <c r="C72" s="1225" t="s">
        <v>348</v>
      </c>
      <c r="D72" s="1229">
        <v>33000</v>
      </c>
      <c r="E72" s="345"/>
      <c r="F72" s="1237" t="s">
        <v>287</v>
      </c>
      <c r="G72" s="380"/>
      <c r="H72" s="590" t="s">
        <v>9</v>
      </c>
      <c r="I72" s="590">
        <v>10648.2</v>
      </c>
      <c r="J72" s="345"/>
      <c r="K72" s="350"/>
      <c r="L72" s="1237" t="s">
        <v>287</v>
      </c>
      <c r="M72" s="660"/>
      <c r="N72" s="660"/>
      <c r="O72" s="660"/>
      <c r="P72" s="1237" t="s">
        <v>349</v>
      </c>
      <c r="Q72" s="1239"/>
      <c r="R72" s="1235"/>
      <c r="S72" s="1248" t="s">
        <v>510</v>
      </c>
    </row>
    <row r="73" spans="2:19" x14ac:dyDescent="0.3">
      <c r="B73" s="36"/>
      <c r="C73" s="1226"/>
      <c r="D73" s="1230"/>
      <c r="E73" s="345"/>
      <c r="F73" s="1236"/>
      <c r="G73" s="380"/>
      <c r="H73" s="590" t="s">
        <v>52</v>
      </c>
      <c r="I73" s="542">
        <v>41780</v>
      </c>
      <c r="J73" s="345"/>
      <c r="K73" s="350"/>
      <c r="L73" s="1236"/>
      <c r="M73" s="660"/>
      <c r="N73" s="660"/>
      <c r="O73" s="660"/>
      <c r="P73" s="1238"/>
      <c r="Q73" s="1240"/>
      <c r="R73" s="1236"/>
      <c r="S73" s="1249"/>
    </row>
    <row r="74" spans="2:19" x14ac:dyDescent="0.3">
      <c r="B74" s="36"/>
      <c r="C74" s="1225" t="s">
        <v>350</v>
      </c>
      <c r="D74" s="1229">
        <v>31881</v>
      </c>
      <c r="E74" s="345"/>
      <c r="F74" s="1237" t="s">
        <v>287</v>
      </c>
      <c r="G74" s="380"/>
      <c r="H74" s="590" t="s">
        <v>9</v>
      </c>
      <c r="I74" s="590">
        <v>10648.2</v>
      </c>
      <c r="J74" s="345"/>
      <c r="K74" s="350"/>
      <c r="L74" s="1237" t="s">
        <v>287</v>
      </c>
      <c r="M74" s="660"/>
      <c r="N74" s="660"/>
      <c r="O74" s="660"/>
      <c r="P74" s="1237" t="s">
        <v>351</v>
      </c>
      <c r="Q74" s="1239"/>
      <c r="R74" s="1235"/>
      <c r="S74" s="1248" t="s">
        <v>507</v>
      </c>
    </row>
    <row r="75" spans="2:19" x14ac:dyDescent="0.3">
      <c r="B75" s="36"/>
      <c r="C75" s="1226"/>
      <c r="D75" s="1230"/>
      <c r="E75" s="345"/>
      <c r="F75" s="1238"/>
      <c r="G75" s="380"/>
      <c r="H75" s="590" t="s">
        <v>11</v>
      </c>
      <c r="I75" s="643">
        <v>41780</v>
      </c>
      <c r="J75" s="345"/>
      <c r="K75" s="350"/>
      <c r="L75" s="1238"/>
      <c r="M75" s="660"/>
      <c r="N75" s="660"/>
      <c r="O75" s="660"/>
      <c r="P75" s="1238"/>
      <c r="Q75" s="1240"/>
      <c r="R75" s="1236"/>
      <c r="S75" s="1249"/>
    </row>
    <row r="76" spans="2:19" x14ac:dyDescent="0.3">
      <c r="B76" s="36"/>
      <c r="C76" s="1225" t="s">
        <v>352</v>
      </c>
      <c r="D76" s="1229">
        <v>31363</v>
      </c>
      <c r="E76" s="345"/>
      <c r="F76" s="1245" t="s">
        <v>287</v>
      </c>
      <c r="G76" s="380"/>
      <c r="H76" s="590" t="s">
        <v>511</v>
      </c>
      <c r="I76" s="1237" t="s">
        <v>287</v>
      </c>
      <c r="J76" s="345"/>
      <c r="K76" s="350"/>
      <c r="L76" s="1237" t="s">
        <v>287</v>
      </c>
      <c r="M76" s="660"/>
      <c r="N76" s="660"/>
      <c r="O76" s="660"/>
      <c r="P76" s="1237" t="s">
        <v>353</v>
      </c>
      <c r="Q76" s="1239"/>
      <c r="R76" s="1235"/>
      <c r="S76" s="1243" t="s">
        <v>354</v>
      </c>
    </row>
    <row r="77" spans="2:19" x14ac:dyDescent="0.3">
      <c r="B77" s="36"/>
      <c r="C77" s="1226"/>
      <c r="D77" s="1230"/>
      <c r="E77" s="345"/>
      <c r="F77" s="1155"/>
      <c r="G77" s="380"/>
      <c r="H77" s="590" t="s">
        <v>11</v>
      </c>
      <c r="I77" s="1238"/>
      <c r="J77" s="345"/>
      <c r="K77" s="350"/>
      <c r="L77" s="1238"/>
      <c r="M77" s="660"/>
      <c r="N77" s="660"/>
      <c r="O77" s="660"/>
      <c r="P77" s="1238"/>
      <c r="Q77" s="1240"/>
      <c r="R77" s="1236"/>
      <c r="S77" s="1244"/>
    </row>
    <row r="78" spans="2:19" ht="12.45" customHeight="1" x14ac:dyDescent="0.3">
      <c r="B78" s="36"/>
      <c r="C78" s="1225" t="s">
        <v>355</v>
      </c>
      <c r="D78" s="1229">
        <v>34077</v>
      </c>
      <c r="E78" s="345"/>
      <c r="F78" s="1245" t="s">
        <v>287</v>
      </c>
      <c r="G78" s="380"/>
      <c r="H78" s="590" t="s">
        <v>9</v>
      </c>
      <c r="I78" s="651">
        <v>10648.2</v>
      </c>
      <c r="J78" s="345"/>
      <c r="K78" s="350"/>
      <c r="L78" s="1237" t="s">
        <v>287</v>
      </c>
      <c r="M78" s="660"/>
      <c r="N78" s="660"/>
      <c r="O78" s="660"/>
      <c r="P78" s="1237" t="s">
        <v>356</v>
      </c>
      <c r="Q78" s="1239"/>
      <c r="R78" s="1235"/>
      <c r="S78" s="1243" t="s">
        <v>354</v>
      </c>
    </row>
    <row r="79" spans="2:19" x14ac:dyDescent="0.3">
      <c r="B79" s="36"/>
      <c r="C79" s="1226"/>
      <c r="D79" s="1230"/>
      <c r="E79" s="345"/>
      <c r="F79" s="1155"/>
      <c r="G79" s="380"/>
      <c r="H79" s="590" t="s">
        <v>11</v>
      </c>
      <c r="I79" s="655">
        <v>41780</v>
      </c>
      <c r="J79" s="345"/>
      <c r="K79" s="350"/>
      <c r="L79" s="1238"/>
      <c r="M79" s="660"/>
      <c r="N79" s="660"/>
      <c r="O79" s="660"/>
      <c r="P79" s="1238"/>
      <c r="Q79" s="1240"/>
      <c r="R79" s="1236"/>
      <c r="S79" s="1244"/>
    </row>
    <row r="80" spans="2:19" ht="12.9" thickBot="1" x14ac:dyDescent="0.35">
      <c r="B80" s="73"/>
      <c r="C80" s="351"/>
      <c r="D80" s="351"/>
      <c r="E80" s="201"/>
      <c r="F80" s="351"/>
      <c r="G80" s="381"/>
      <c r="H80" s="351"/>
      <c r="I80" s="351"/>
      <c r="J80" s="201"/>
      <c r="K80" s="300"/>
      <c r="L80" s="351"/>
      <c r="M80" s="663"/>
      <c r="N80" s="663"/>
      <c r="O80" s="663"/>
      <c r="P80" s="351"/>
      <c r="Q80" s="351"/>
      <c r="R80" s="377"/>
      <c r="S80" s="383"/>
    </row>
    <row r="81" spans="2:19" x14ac:dyDescent="0.3">
      <c r="B81" s="1222" t="s">
        <v>744</v>
      </c>
      <c r="C81" s="1223"/>
      <c r="D81" s="1224"/>
      <c r="E81" s="197"/>
      <c r="F81" s="352"/>
      <c r="G81" s="378"/>
      <c r="H81" s="352"/>
      <c r="I81" s="352"/>
      <c r="J81" s="197"/>
      <c r="K81" s="190"/>
      <c r="L81" s="352"/>
      <c r="M81" s="664"/>
      <c r="N81" s="664"/>
      <c r="O81" s="664"/>
      <c r="P81" s="69"/>
      <c r="Q81" s="373"/>
      <c r="R81" s="374"/>
      <c r="S81" s="543"/>
    </row>
    <row r="82" spans="2:19" x14ac:dyDescent="0.3">
      <c r="B82" s="36"/>
      <c r="C82" s="1237" t="s">
        <v>357</v>
      </c>
      <c r="D82" s="1229">
        <v>41052</v>
      </c>
      <c r="E82" s="266"/>
      <c r="F82" s="1235"/>
      <c r="G82" s="864"/>
      <c r="H82" s="865" t="s">
        <v>9</v>
      </c>
      <c r="I82" s="875">
        <v>12842.1</v>
      </c>
      <c r="J82" s="867"/>
      <c r="K82" s="868"/>
      <c r="L82" s="1237" t="s">
        <v>287</v>
      </c>
      <c r="M82" s="876"/>
      <c r="N82" s="876"/>
      <c r="O82" s="876"/>
      <c r="P82" s="1237" t="s">
        <v>358</v>
      </c>
      <c r="Q82" s="1235"/>
      <c r="R82" s="1235"/>
      <c r="S82" s="1246" t="s">
        <v>745</v>
      </c>
    </row>
    <row r="83" spans="2:19" x14ac:dyDescent="0.3">
      <c r="B83" s="36"/>
      <c r="C83" s="1238"/>
      <c r="D83" s="1230"/>
      <c r="E83" s="345"/>
      <c r="F83" s="1236"/>
      <c r="G83" s="869"/>
      <c r="H83" s="870" t="s">
        <v>11</v>
      </c>
      <c r="I83" s="874">
        <v>45280</v>
      </c>
      <c r="J83" s="872"/>
      <c r="K83" s="873"/>
      <c r="L83" s="1236"/>
      <c r="M83" s="877"/>
      <c r="N83" s="877"/>
      <c r="O83" s="877"/>
      <c r="P83" s="1238"/>
      <c r="Q83" s="1236"/>
      <c r="R83" s="1236"/>
      <c r="S83" s="1247"/>
    </row>
    <row r="84" spans="2:19" x14ac:dyDescent="0.3">
      <c r="B84" s="36"/>
      <c r="C84" s="1237" t="s">
        <v>359</v>
      </c>
      <c r="D84" s="1229">
        <v>37621</v>
      </c>
      <c r="E84" s="345"/>
      <c r="F84" s="1245" t="s">
        <v>505</v>
      </c>
      <c r="G84" s="864"/>
      <c r="H84" s="866"/>
      <c r="I84" s="1245" t="s">
        <v>506</v>
      </c>
      <c r="J84" s="867"/>
      <c r="K84" s="868"/>
      <c r="L84" s="1237" t="s">
        <v>287</v>
      </c>
      <c r="M84" s="876"/>
      <c r="N84" s="876"/>
      <c r="O84" s="876"/>
      <c r="P84" s="1237" t="s">
        <v>360</v>
      </c>
      <c r="Q84" s="1235"/>
      <c r="R84" s="1235"/>
      <c r="S84" s="1246" t="s">
        <v>287</v>
      </c>
    </row>
    <row r="85" spans="2:19" x14ac:dyDescent="0.3">
      <c r="B85" s="36"/>
      <c r="C85" s="1238"/>
      <c r="D85" s="1230"/>
      <c r="E85" s="345"/>
      <c r="F85" s="1255"/>
      <c r="G85" s="869"/>
      <c r="H85" s="871"/>
      <c r="I85" s="1255"/>
      <c r="J85" s="872"/>
      <c r="K85" s="873"/>
      <c r="L85" s="1236"/>
      <c r="M85" s="877"/>
      <c r="N85" s="877"/>
      <c r="O85" s="877"/>
      <c r="P85" s="1238"/>
      <c r="Q85" s="1236"/>
      <c r="R85" s="1236"/>
      <c r="S85" s="1247"/>
    </row>
    <row r="86" spans="2:19" x14ac:dyDescent="0.3">
      <c r="B86" s="36"/>
      <c r="C86" s="1237" t="s">
        <v>361</v>
      </c>
      <c r="D86" s="1229">
        <v>35503</v>
      </c>
      <c r="E86" s="345"/>
      <c r="F86" s="1235"/>
      <c r="G86" s="864"/>
      <c r="H86" s="865" t="s">
        <v>9</v>
      </c>
      <c r="I86" s="875">
        <v>12842.1</v>
      </c>
      <c r="J86" s="867"/>
      <c r="K86" s="868"/>
      <c r="L86" s="1237" t="s">
        <v>287</v>
      </c>
      <c r="M86" s="876"/>
      <c r="N86" s="876"/>
      <c r="O86" s="876"/>
      <c r="P86" s="1237" t="s">
        <v>362</v>
      </c>
      <c r="Q86" s="1235"/>
      <c r="R86" s="1235"/>
      <c r="S86" s="1246" t="s">
        <v>745</v>
      </c>
    </row>
    <row r="87" spans="2:19" x14ac:dyDescent="0.3">
      <c r="B87" s="36"/>
      <c r="C87" s="1238"/>
      <c r="D87" s="1230"/>
      <c r="E87" s="345"/>
      <c r="F87" s="1236"/>
      <c r="G87" s="869"/>
      <c r="H87" s="870" t="s">
        <v>11</v>
      </c>
      <c r="I87" s="874">
        <v>45280</v>
      </c>
      <c r="J87" s="872"/>
      <c r="K87" s="873"/>
      <c r="L87" s="1236"/>
      <c r="M87" s="877"/>
      <c r="N87" s="877"/>
      <c r="O87" s="877"/>
      <c r="P87" s="1238"/>
      <c r="Q87" s="1236"/>
      <c r="R87" s="1236"/>
      <c r="S87" s="1247"/>
    </row>
    <row r="88" spans="2:19" x14ac:dyDescent="0.3">
      <c r="B88" s="36"/>
      <c r="C88" s="1237" t="s">
        <v>363</v>
      </c>
      <c r="D88" s="1229">
        <v>31568</v>
      </c>
      <c r="E88" s="345"/>
      <c r="F88" s="1235"/>
      <c r="G88" s="864"/>
      <c r="H88" s="865" t="s">
        <v>9</v>
      </c>
      <c r="I88" s="875">
        <v>12842.1</v>
      </c>
      <c r="J88" s="867"/>
      <c r="K88" s="868"/>
      <c r="L88" s="1237" t="s">
        <v>287</v>
      </c>
      <c r="M88" s="876"/>
      <c r="N88" s="876"/>
      <c r="O88" s="876"/>
      <c r="P88" s="1237" t="s">
        <v>364</v>
      </c>
      <c r="Q88" s="1235"/>
      <c r="R88" s="1235"/>
      <c r="S88" s="1246" t="s">
        <v>745</v>
      </c>
    </row>
    <row r="89" spans="2:19" ht="12.9" thickBot="1" x14ac:dyDescent="0.35">
      <c r="B89" s="36"/>
      <c r="C89" s="1238"/>
      <c r="D89" s="1230"/>
      <c r="E89" s="345"/>
      <c r="F89" s="1236"/>
      <c r="G89" s="869"/>
      <c r="H89" s="870" t="s">
        <v>11</v>
      </c>
      <c r="I89" s="874">
        <v>45280</v>
      </c>
      <c r="J89" s="872"/>
      <c r="K89" s="873"/>
      <c r="L89" s="1236"/>
      <c r="M89" s="877"/>
      <c r="N89" s="877"/>
      <c r="O89" s="877"/>
      <c r="P89" s="1238"/>
      <c r="Q89" s="1236"/>
      <c r="R89" s="1236"/>
      <c r="S89" s="1250"/>
    </row>
    <row r="90" spans="2:19" x14ac:dyDescent="0.3">
      <c r="B90" s="1222" t="s">
        <v>365</v>
      </c>
      <c r="C90" s="1223"/>
      <c r="D90" s="1224"/>
      <c r="E90" s="197"/>
      <c r="F90" s="352"/>
      <c r="G90" s="378"/>
      <c r="H90" s="352"/>
      <c r="I90" s="352"/>
      <c r="J90" s="197"/>
      <c r="K90" s="190"/>
      <c r="L90" s="352"/>
      <c r="M90" s="664"/>
      <c r="N90" s="664"/>
      <c r="O90" s="664"/>
      <c r="P90" s="69"/>
      <c r="Q90" s="373"/>
      <c r="R90" s="374"/>
      <c r="S90" s="543"/>
    </row>
    <row r="91" spans="2:19" x14ac:dyDescent="0.3">
      <c r="B91" s="36"/>
      <c r="C91" s="1237" t="s">
        <v>357</v>
      </c>
      <c r="D91" s="1229">
        <v>41052</v>
      </c>
      <c r="E91" s="266"/>
      <c r="F91" s="372"/>
      <c r="G91" s="379"/>
      <c r="H91" s="372"/>
      <c r="I91" s="372"/>
      <c r="J91" s="266"/>
      <c r="K91" s="299"/>
      <c r="L91" s="372"/>
      <c r="M91" s="659"/>
      <c r="N91" s="659"/>
      <c r="O91" s="659"/>
      <c r="P91" s="1237" t="s">
        <v>358</v>
      </c>
      <c r="Q91" s="372"/>
      <c r="R91" s="375"/>
      <c r="S91" s="382"/>
    </row>
    <row r="92" spans="2:19" x14ac:dyDescent="0.3">
      <c r="B92" s="36"/>
      <c r="C92" s="1238"/>
      <c r="D92" s="1230"/>
      <c r="E92" s="345"/>
      <c r="F92" s="544"/>
      <c r="G92" s="380"/>
      <c r="H92" s="544"/>
      <c r="I92" s="544"/>
      <c r="J92" s="345"/>
      <c r="K92" s="350"/>
      <c r="L92" s="544"/>
      <c r="M92" s="660"/>
      <c r="N92" s="660"/>
      <c r="O92" s="660"/>
      <c r="P92" s="1238"/>
      <c r="Q92" s="544"/>
      <c r="R92" s="376"/>
      <c r="S92" s="382"/>
    </row>
    <row r="93" spans="2:19" ht="12.45" customHeight="1" x14ac:dyDescent="0.3">
      <c r="B93" s="36"/>
      <c r="C93" s="1237" t="s">
        <v>359</v>
      </c>
      <c r="D93" s="1229">
        <v>37621</v>
      </c>
      <c r="E93" s="345"/>
      <c r="F93" s="1245" t="s">
        <v>505</v>
      </c>
      <c r="G93" s="380"/>
      <c r="H93" s="544"/>
      <c r="I93" s="1245" t="s">
        <v>505</v>
      </c>
      <c r="J93" s="345"/>
      <c r="K93" s="350"/>
      <c r="L93" s="544"/>
      <c r="M93" s="660"/>
      <c r="N93" s="660"/>
      <c r="O93" s="660"/>
      <c r="P93" s="1237" t="s">
        <v>360</v>
      </c>
      <c r="Q93" s="544"/>
      <c r="R93" s="376"/>
      <c r="S93" s="382"/>
    </row>
    <row r="94" spans="2:19" x14ac:dyDescent="0.3">
      <c r="B94" s="36"/>
      <c r="C94" s="1238"/>
      <c r="D94" s="1230"/>
      <c r="E94" s="345"/>
      <c r="F94" s="1255"/>
      <c r="G94" s="380"/>
      <c r="H94" s="544"/>
      <c r="I94" s="1255"/>
      <c r="J94" s="345"/>
      <c r="K94" s="350"/>
      <c r="L94" s="544"/>
      <c r="M94" s="660"/>
      <c r="N94" s="660"/>
      <c r="O94" s="660"/>
      <c r="P94" s="1238"/>
      <c r="Q94" s="544"/>
      <c r="R94" s="376"/>
      <c r="S94" s="382"/>
    </row>
    <row r="95" spans="2:19" x14ac:dyDescent="0.3">
      <c r="B95" s="36"/>
      <c r="C95" s="1237" t="s">
        <v>361</v>
      </c>
      <c r="D95" s="1229">
        <v>35503</v>
      </c>
      <c r="E95" s="345"/>
      <c r="F95" s="544"/>
      <c r="G95" s="380"/>
      <c r="H95" s="544"/>
      <c r="I95" s="544"/>
      <c r="J95" s="345"/>
      <c r="K95" s="350"/>
      <c r="L95" s="544"/>
      <c r="M95" s="660"/>
      <c r="N95" s="660"/>
      <c r="O95" s="660"/>
      <c r="P95" s="590" t="s">
        <v>362</v>
      </c>
      <c r="Q95" s="544"/>
      <c r="R95" s="376"/>
      <c r="S95" s="382"/>
    </row>
    <row r="96" spans="2:19" x14ac:dyDescent="0.3">
      <c r="B96" s="36"/>
      <c r="C96" s="1238"/>
      <c r="D96" s="1230"/>
      <c r="E96" s="345"/>
      <c r="F96" s="544"/>
      <c r="G96" s="380"/>
      <c r="H96" s="544"/>
      <c r="I96" s="544"/>
      <c r="J96" s="345"/>
      <c r="K96" s="350"/>
      <c r="L96" s="544"/>
      <c r="M96" s="660"/>
      <c r="N96" s="660"/>
      <c r="O96" s="660"/>
      <c r="P96" s="590"/>
      <c r="Q96" s="544"/>
      <c r="R96" s="376"/>
      <c r="S96" s="382"/>
    </row>
    <row r="97" spans="2:19" x14ac:dyDescent="0.3">
      <c r="B97" s="36"/>
      <c r="C97" s="1237" t="s">
        <v>363</v>
      </c>
      <c r="D97" s="1229">
        <v>31568</v>
      </c>
      <c r="E97" s="345"/>
      <c r="F97" s="544"/>
      <c r="G97" s="380"/>
      <c r="H97" s="544"/>
      <c r="I97" s="544"/>
      <c r="J97" s="345"/>
      <c r="K97" s="350"/>
      <c r="L97" s="544"/>
      <c r="M97" s="660"/>
      <c r="N97" s="660"/>
      <c r="O97" s="660"/>
      <c r="P97" s="590" t="s">
        <v>364</v>
      </c>
      <c r="Q97" s="544"/>
      <c r="R97" s="376"/>
      <c r="S97" s="382"/>
    </row>
    <row r="98" spans="2:19" ht="12.9" thickBot="1" x14ac:dyDescent="0.35">
      <c r="B98" s="36"/>
      <c r="C98" s="1254"/>
      <c r="D98" s="1251"/>
      <c r="E98" s="345"/>
      <c r="F98" s="544"/>
      <c r="G98" s="380"/>
      <c r="H98" s="544"/>
      <c r="I98" s="544"/>
      <c r="J98" s="345"/>
      <c r="K98" s="350"/>
      <c r="L98" s="544"/>
      <c r="M98" s="660"/>
      <c r="N98" s="660"/>
      <c r="O98" s="660"/>
      <c r="P98" s="344"/>
      <c r="Q98" s="544"/>
      <c r="R98" s="376"/>
      <c r="S98" s="383"/>
    </row>
    <row r="99" spans="2:19" x14ac:dyDescent="0.3">
      <c r="B99" s="1219" t="s">
        <v>366</v>
      </c>
      <c r="C99" s="1220"/>
      <c r="D99" s="1221"/>
      <c r="E99" s="197"/>
      <c r="F99" s="352"/>
      <c r="G99" s="378"/>
      <c r="H99" s="352"/>
      <c r="I99" s="352"/>
      <c r="J99" s="197"/>
      <c r="K99" s="190"/>
      <c r="L99" s="352"/>
      <c r="M99" s="664"/>
      <c r="N99" s="664"/>
      <c r="O99" s="664"/>
      <c r="P99" s="69"/>
      <c r="Q99" s="373"/>
      <c r="R99" s="374"/>
      <c r="S99" s="543"/>
    </row>
    <row r="100" spans="2:19" x14ac:dyDescent="0.3">
      <c r="B100" s="36"/>
      <c r="C100" s="836" t="s">
        <v>367</v>
      </c>
      <c r="D100" s="353">
        <v>39968</v>
      </c>
      <c r="E100" s="266"/>
      <c r="F100" s="372"/>
      <c r="G100" s="379"/>
      <c r="H100" s="372"/>
      <c r="I100" s="372"/>
      <c r="J100" s="266"/>
      <c r="K100" s="299"/>
      <c r="L100" s="372"/>
      <c r="M100" s="659"/>
      <c r="N100" s="659"/>
      <c r="O100" s="659"/>
      <c r="P100" s="589" t="s">
        <v>368</v>
      </c>
      <c r="Q100" s="372"/>
      <c r="R100" s="375"/>
      <c r="S100" s="382"/>
    </row>
    <row r="101" spans="2:19" x14ac:dyDescent="0.3">
      <c r="B101" s="36"/>
      <c r="C101" s="835" t="s">
        <v>369</v>
      </c>
      <c r="D101" s="542">
        <v>39085</v>
      </c>
      <c r="E101" s="345"/>
      <c r="F101" s="544"/>
      <c r="G101" s="380"/>
      <c r="H101" s="544"/>
      <c r="I101" s="544"/>
      <c r="J101" s="345"/>
      <c r="K101" s="350"/>
      <c r="L101" s="544"/>
      <c r="M101" s="660"/>
      <c r="N101" s="660"/>
      <c r="O101" s="660"/>
      <c r="P101" s="590" t="s">
        <v>370</v>
      </c>
      <c r="Q101" s="544"/>
      <c r="R101" s="376"/>
      <c r="S101" s="382"/>
    </row>
    <row r="102" spans="2:19" x14ac:dyDescent="0.3">
      <c r="B102" s="36"/>
      <c r="C102" s="835" t="s">
        <v>296</v>
      </c>
      <c r="D102" s="542">
        <v>38639</v>
      </c>
      <c r="E102" s="345"/>
      <c r="F102" s="544"/>
      <c r="G102" s="380"/>
      <c r="H102" s="544"/>
      <c r="I102" s="544"/>
      <c r="J102" s="345"/>
      <c r="K102" s="350"/>
      <c r="L102" s="544"/>
      <c r="M102" s="660"/>
      <c r="N102" s="660"/>
      <c r="O102" s="660"/>
      <c r="P102" s="590" t="s">
        <v>297</v>
      </c>
      <c r="Q102" s="544"/>
      <c r="R102" s="376"/>
      <c r="S102" s="382"/>
    </row>
    <row r="103" spans="2:19" x14ac:dyDescent="0.3">
      <c r="B103" s="36"/>
      <c r="C103" s="835" t="s">
        <v>371</v>
      </c>
      <c r="D103" s="542">
        <v>38581</v>
      </c>
      <c r="E103" s="345"/>
      <c r="F103" s="544"/>
      <c r="G103" s="380"/>
      <c r="H103" s="544"/>
      <c r="I103" s="544"/>
      <c r="J103" s="345"/>
      <c r="K103" s="350"/>
      <c r="L103" s="544"/>
      <c r="M103" s="660"/>
      <c r="N103" s="660"/>
      <c r="O103" s="660"/>
      <c r="P103" s="590" t="s">
        <v>372</v>
      </c>
      <c r="Q103" s="544"/>
      <c r="R103" s="376"/>
      <c r="S103" s="382"/>
    </row>
    <row r="104" spans="2:19" x14ac:dyDescent="0.3">
      <c r="B104" s="36"/>
      <c r="C104" s="835" t="s">
        <v>373</v>
      </c>
      <c r="D104" s="542">
        <v>38562</v>
      </c>
      <c r="E104" s="345"/>
      <c r="F104" s="544"/>
      <c r="G104" s="380"/>
      <c r="H104" s="544"/>
      <c r="I104" s="544"/>
      <c r="J104" s="345"/>
      <c r="K104" s="350"/>
      <c r="L104" s="544"/>
      <c r="M104" s="660"/>
      <c r="N104" s="660"/>
      <c r="O104" s="660"/>
      <c r="P104" s="590" t="s">
        <v>374</v>
      </c>
      <c r="Q104" s="544"/>
      <c r="R104" s="376"/>
      <c r="S104" s="382"/>
    </row>
    <row r="105" spans="2:19" x14ac:dyDescent="0.3">
      <c r="B105" s="36"/>
      <c r="C105" s="835" t="s">
        <v>375</v>
      </c>
      <c r="D105" s="542">
        <v>38483</v>
      </c>
      <c r="E105" s="345"/>
      <c r="F105" s="544"/>
      <c r="G105" s="380"/>
      <c r="H105" s="544"/>
      <c r="I105" s="544"/>
      <c r="J105" s="345"/>
      <c r="K105" s="350"/>
      <c r="L105" s="544"/>
      <c r="M105" s="660"/>
      <c r="N105" s="660"/>
      <c r="O105" s="660"/>
      <c r="P105" s="590" t="s">
        <v>376</v>
      </c>
      <c r="Q105" s="544"/>
      <c r="R105" s="376"/>
      <c r="S105" s="382"/>
    </row>
    <row r="106" spans="2:19" x14ac:dyDescent="0.3">
      <c r="B106" s="36"/>
      <c r="C106" s="835" t="s">
        <v>377</v>
      </c>
      <c r="D106" s="542">
        <v>38440</v>
      </c>
      <c r="E106" s="345"/>
      <c r="F106" s="544"/>
      <c r="G106" s="380"/>
      <c r="H106" s="544"/>
      <c r="I106" s="544"/>
      <c r="J106" s="345"/>
      <c r="K106" s="350"/>
      <c r="L106" s="544"/>
      <c r="M106" s="660"/>
      <c r="N106" s="660"/>
      <c r="O106" s="660"/>
      <c r="P106" s="590" t="s">
        <v>378</v>
      </c>
      <c r="Q106" s="544"/>
      <c r="R106" s="376"/>
      <c r="S106" s="382"/>
    </row>
    <row r="107" spans="2:19" x14ac:dyDescent="0.3">
      <c r="B107" s="36"/>
      <c r="C107" s="835" t="s">
        <v>379</v>
      </c>
      <c r="D107" s="542">
        <v>37820</v>
      </c>
      <c r="E107" s="345"/>
      <c r="F107" s="544"/>
      <c r="G107" s="380"/>
      <c r="H107" s="544"/>
      <c r="I107" s="544"/>
      <c r="J107" s="345"/>
      <c r="K107" s="350"/>
      <c r="L107" s="544"/>
      <c r="M107" s="660"/>
      <c r="N107" s="660"/>
      <c r="O107" s="660"/>
      <c r="P107" s="590" t="s">
        <v>380</v>
      </c>
      <c r="Q107" s="544"/>
      <c r="R107" s="376"/>
      <c r="S107" s="382"/>
    </row>
    <row r="108" spans="2:19" x14ac:dyDescent="0.3">
      <c r="B108" s="36"/>
      <c r="C108" s="835" t="s">
        <v>381</v>
      </c>
      <c r="D108" s="542">
        <v>37715</v>
      </c>
      <c r="E108" s="345"/>
      <c r="F108" s="544"/>
      <c r="G108" s="380"/>
      <c r="H108" s="544"/>
      <c r="I108" s="544"/>
      <c r="J108" s="345"/>
      <c r="K108" s="350"/>
      <c r="L108" s="544"/>
      <c r="M108" s="660"/>
      <c r="N108" s="660"/>
      <c r="O108" s="660"/>
      <c r="P108" s="590" t="s">
        <v>370</v>
      </c>
      <c r="Q108" s="544"/>
      <c r="R108" s="376"/>
      <c r="S108" s="382"/>
    </row>
    <row r="109" spans="2:19" x14ac:dyDescent="0.3">
      <c r="B109" s="36"/>
      <c r="C109" s="835" t="s">
        <v>382</v>
      </c>
      <c r="D109" s="542">
        <v>35354</v>
      </c>
      <c r="E109" s="345"/>
      <c r="F109" s="544"/>
      <c r="G109" s="380"/>
      <c r="H109" s="544"/>
      <c r="I109" s="544"/>
      <c r="J109" s="345"/>
      <c r="K109" s="350"/>
      <c r="L109" s="544"/>
      <c r="M109" s="660"/>
      <c r="N109" s="660"/>
      <c r="O109" s="660"/>
      <c r="P109" s="590" t="s">
        <v>383</v>
      </c>
      <c r="Q109" s="544"/>
      <c r="R109" s="376"/>
      <c r="S109" s="382"/>
    </row>
    <row r="110" spans="2:19" x14ac:dyDescent="0.3">
      <c r="B110" s="36"/>
      <c r="C110" s="835" t="s">
        <v>384</v>
      </c>
      <c r="D110" s="542">
        <v>35275</v>
      </c>
      <c r="E110" s="345"/>
      <c r="F110" s="544"/>
      <c r="G110" s="380"/>
      <c r="H110" s="544"/>
      <c r="I110" s="544"/>
      <c r="J110" s="345"/>
      <c r="K110" s="350"/>
      <c r="L110" s="544"/>
      <c r="M110" s="660"/>
      <c r="N110" s="660"/>
      <c r="O110" s="660"/>
      <c r="P110" s="590" t="s">
        <v>385</v>
      </c>
      <c r="Q110" s="544"/>
      <c r="R110" s="376"/>
      <c r="S110" s="382"/>
    </row>
    <row r="111" spans="2:19" x14ac:dyDescent="0.3">
      <c r="B111" s="36"/>
      <c r="C111" s="835" t="s">
        <v>386</v>
      </c>
      <c r="D111" s="542">
        <v>31590</v>
      </c>
      <c r="E111" s="345"/>
      <c r="F111" s="544"/>
      <c r="G111" s="380"/>
      <c r="H111" s="544"/>
      <c r="I111" s="544"/>
      <c r="J111" s="345"/>
      <c r="K111" s="350"/>
      <c r="L111" s="544"/>
      <c r="M111" s="660"/>
      <c r="N111" s="660"/>
      <c r="O111" s="660"/>
      <c r="P111" s="590" t="s">
        <v>387</v>
      </c>
      <c r="Q111" s="544"/>
      <c r="R111" s="376"/>
      <c r="S111" s="382"/>
    </row>
    <row r="112" spans="2:19" x14ac:dyDescent="0.3">
      <c r="B112" s="36"/>
      <c r="C112" s="835" t="s">
        <v>388</v>
      </c>
      <c r="D112" s="542">
        <v>27263</v>
      </c>
      <c r="E112" s="345"/>
      <c r="F112" s="544"/>
      <c r="G112" s="380"/>
      <c r="H112" s="544"/>
      <c r="I112" s="544"/>
      <c r="J112" s="345"/>
      <c r="K112" s="350"/>
      <c r="L112" s="544"/>
      <c r="M112" s="660"/>
      <c r="N112" s="660"/>
      <c r="O112" s="660"/>
      <c r="P112" s="590" t="s">
        <v>389</v>
      </c>
      <c r="Q112" s="544"/>
      <c r="R112" s="376"/>
      <c r="S112" s="382"/>
    </row>
    <row r="113" spans="2:19" x14ac:dyDescent="0.3">
      <c r="B113" s="36"/>
      <c r="C113" s="835" t="s">
        <v>390</v>
      </c>
      <c r="D113" s="542">
        <v>26400</v>
      </c>
      <c r="E113" s="345"/>
      <c r="F113" s="544"/>
      <c r="G113" s="380"/>
      <c r="H113" s="544"/>
      <c r="I113" s="544"/>
      <c r="J113" s="345"/>
      <c r="K113" s="350"/>
      <c r="L113" s="544"/>
      <c r="M113" s="660"/>
      <c r="N113" s="660"/>
      <c r="O113" s="660"/>
      <c r="P113" s="590" t="s">
        <v>391</v>
      </c>
      <c r="Q113" s="544"/>
      <c r="R113" s="376"/>
      <c r="S113" s="382"/>
    </row>
    <row r="114" spans="2:19" x14ac:dyDescent="0.3">
      <c r="B114" s="36"/>
      <c r="C114" s="836" t="s">
        <v>392</v>
      </c>
      <c r="D114" s="353">
        <v>25637</v>
      </c>
      <c r="E114" s="345"/>
      <c r="F114" s="544"/>
      <c r="G114" s="380"/>
      <c r="H114" s="544"/>
      <c r="I114" s="544"/>
      <c r="J114" s="345"/>
      <c r="K114" s="350"/>
      <c r="L114" s="544"/>
      <c r="M114" s="660"/>
      <c r="N114" s="660"/>
      <c r="O114" s="660"/>
      <c r="P114" s="589" t="s">
        <v>393</v>
      </c>
      <c r="Q114" s="544"/>
      <c r="R114" s="376"/>
      <c r="S114" s="382"/>
    </row>
    <row r="115" spans="2:19" ht="12.9" thickBot="1" x14ac:dyDescent="0.35">
      <c r="B115" s="102"/>
      <c r="C115" s="592"/>
      <c r="D115" s="545"/>
      <c r="E115" s="201"/>
      <c r="F115" s="351"/>
      <c r="G115" s="381"/>
      <c r="H115" s="351"/>
      <c r="I115" s="351"/>
      <c r="J115" s="201"/>
      <c r="K115" s="300"/>
      <c r="L115" s="351"/>
      <c r="M115" s="663"/>
      <c r="N115" s="663"/>
      <c r="O115" s="663"/>
      <c r="P115" s="592"/>
      <c r="Q115" s="351"/>
      <c r="R115" s="377"/>
      <c r="S115" s="383"/>
    </row>
    <row r="116" spans="2:19" x14ac:dyDescent="0.3">
      <c r="B116" s="1222" t="s">
        <v>394</v>
      </c>
      <c r="C116" s="1223"/>
      <c r="D116" s="1224"/>
      <c r="E116" s="197"/>
      <c r="F116" s="352"/>
      <c r="G116" s="378"/>
      <c r="H116" s="352"/>
      <c r="I116" s="352"/>
      <c r="J116" s="197"/>
      <c r="K116" s="190"/>
      <c r="L116" s="352"/>
      <c r="M116" s="664"/>
      <c r="N116" s="664"/>
      <c r="O116" s="664"/>
      <c r="P116" s="352"/>
      <c r="Q116" s="373"/>
      <c r="R116" s="374"/>
      <c r="S116" s="543"/>
    </row>
    <row r="117" spans="2:19" x14ac:dyDescent="0.3">
      <c r="B117" s="36"/>
      <c r="C117" s="589" t="s">
        <v>367</v>
      </c>
      <c r="D117" s="353">
        <v>39968</v>
      </c>
      <c r="E117" s="266"/>
      <c r="F117" s="372"/>
      <c r="G117" s="379"/>
      <c r="H117" s="372"/>
      <c r="I117" s="372"/>
      <c r="J117" s="266"/>
      <c r="K117" s="299"/>
      <c r="L117" s="372"/>
      <c r="M117" s="659"/>
      <c r="N117" s="659"/>
      <c r="O117" s="659"/>
      <c r="P117" s="589" t="s">
        <v>368</v>
      </c>
      <c r="Q117" s="372"/>
      <c r="R117" s="375"/>
      <c r="S117" s="382"/>
    </row>
    <row r="118" spans="2:19" x14ac:dyDescent="0.3">
      <c r="B118" s="36"/>
      <c r="C118" s="590" t="s">
        <v>369</v>
      </c>
      <c r="D118" s="542">
        <v>39085</v>
      </c>
      <c r="E118" s="345"/>
      <c r="F118" s="544"/>
      <c r="G118" s="380"/>
      <c r="H118" s="544"/>
      <c r="I118" s="544"/>
      <c r="J118" s="345"/>
      <c r="K118" s="350"/>
      <c r="L118" s="544"/>
      <c r="M118" s="660"/>
      <c r="N118" s="660"/>
      <c r="O118" s="660"/>
      <c r="P118" s="590" t="s">
        <v>370</v>
      </c>
      <c r="Q118" s="544"/>
      <c r="R118" s="376"/>
      <c r="S118" s="382"/>
    </row>
    <row r="119" spans="2:19" x14ac:dyDescent="0.3">
      <c r="B119" s="36"/>
      <c r="C119" s="590" t="s">
        <v>296</v>
      </c>
      <c r="D119" s="542">
        <v>38639</v>
      </c>
      <c r="E119" s="345"/>
      <c r="F119" s="544"/>
      <c r="G119" s="380"/>
      <c r="H119" s="544"/>
      <c r="I119" s="544"/>
      <c r="J119" s="345"/>
      <c r="K119" s="350"/>
      <c r="L119" s="544"/>
      <c r="M119" s="660"/>
      <c r="N119" s="660"/>
      <c r="O119" s="660"/>
      <c r="P119" s="590" t="s">
        <v>297</v>
      </c>
      <c r="Q119" s="544"/>
      <c r="R119" s="376"/>
      <c r="S119" s="382"/>
    </row>
    <row r="120" spans="2:19" x14ac:dyDescent="0.3">
      <c r="B120" s="36"/>
      <c r="C120" s="590" t="s">
        <v>371</v>
      </c>
      <c r="D120" s="542">
        <v>38581</v>
      </c>
      <c r="E120" s="345"/>
      <c r="F120" s="544"/>
      <c r="G120" s="380"/>
      <c r="H120" s="544"/>
      <c r="I120" s="544"/>
      <c r="J120" s="345"/>
      <c r="K120" s="350"/>
      <c r="L120" s="544"/>
      <c r="M120" s="660"/>
      <c r="N120" s="660"/>
      <c r="O120" s="660"/>
      <c r="P120" s="590" t="s">
        <v>372</v>
      </c>
      <c r="Q120" s="544"/>
      <c r="R120" s="376"/>
      <c r="S120" s="382"/>
    </row>
    <row r="121" spans="2:19" x14ac:dyDescent="0.3">
      <c r="B121" s="36"/>
      <c r="C121" s="590" t="s">
        <v>373</v>
      </c>
      <c r="D121" s="542">
        <v>38562</v>
      </c>
      <c r="E121" s="345"/>
      <c r="F121" s="544"/>
      <c r="G121" s="380"/>
      <c r="H121" s="544"/>
      <c r="I121" s="544"/>
      <c r="J121" s="345"/>
      <c r="K121" s="350"/>
      <c r="L121" s="544"/>
      <c r="M121" s="660"/>
      <c r="N121" s="660"/>
      <c r="O121" s="660"/>
      <c r="P121" s="590" t="s">
        <v>374</v>
      </c>
      <c r="Q121" s="544"/>
      <c r="R121" s="376"/>
      <c r="S121" s="382"/>
    </row>
    <row r="122" spans="2:19" x14ac:dyDescent="0.3">
      <c r="B122" s="36"/>
      <c r="C122" s="590" t="s">
        <v>375</v>
      </c>
      <c r="D122" s="542">
        <v>38483</v>
      </c>
      <c r="E122" s="345"/>
      <c r="F122" s="544"/>
      <c r="G122" s="380"/>
      <c r="H122" s="544"/>
      <c r="I122" s="544"/>
      <c r="J122" s="345"/>
      <c r="K122" s="350"/>
      <c r="L122" s="544"/>
      <c r="M122" s="660"/>
      <c r="N122" s="660"/>
      <c r="O122" s="660"/>
      <c r="P122" s="590" t="s">
        <v>376</v>
      </c>
      <c r="Q122" s="544"/>
      <c r="R122" s="376"/>
      <c r="S122" s="382"/>
    </row>
    <row r="123" spans="2:19" x14ac:dyDescent="0.3">
      <c r="B123" s="36"/>
      <c r="C123" s="590" t="s">
        <v>377</v>
      </c>
      <c r="D123" s="542">
        <v>38440</v>
      </c>
      <c r="E123" s="345"/>
      <c r="F123" s="544"/>
      <c r="G123" s="380"/>
      <c r="H123" s="544"/>
      <c r="I123" s="544"/>
      <c r="J123" s="345"/>
      <c r="K123" s="350"/>
      <c r="L123" s="544"/>
      <c r="M123" s="660"/>
      <c r="N123" s="660"/>
      <c r="O123" s="660"/>
      <c r="P123" s="590" t="s">
        <v>378</v>
      </c>
      <c r="Q123" s="544"/>
      <c r="R123" s="376"/>
      <c r="S123" s="382"/>
    </row>
    <row r="124" spans="2:19" x14ac:dyDescent="0.3">
      <c r="B124" s="36"/>
      <c r="C124" s="590" t="s">
        <v>379</v>
      </c>
      <c r="D124" s="542">
        <v>37820</v>
      </c>
      <c r="E124" s="345"/>
      <c r="F124" s="544"/>
      <c r="G124" s="380"/>
      <c r="H124" s="544"/>
      <c r="I124" s="544"/>
      <c r="J124" s="345"/>
      <c r="K124" s="350"/>
      <c r="L124" s="544"/>
      <c r="M124" s="660"/>
      <c r="N124" s="660"/>
      <c r="O124" s="660"/>
      <c r="P124" s="590" t="s">
        <v>380</v>
      </c>
      <c r="Q124" s="544"/>
      <c r="R124" s="376"/>
      <c r="S124" s="382"/>
    </row>
    <row r="125" spans="2:19" x14ac:dyDescent="0.3">
      <c r="B125" s="36"/>
      <c r="C125" s="590" t="s">
        <v>381</v>
      </c>
      <c r="D125" s="542">
        <v>37715</v>
      </c>
      <c r="E125" s="345"/>
      <c r="F125" s="544"/>
      <c r="G125" s="380"/>
      <c r="H125" s="544"/>
      <c r="I125" s="544"/>
      <c r="J125" s="345"/>
      <c r="K125" s="350"/>
      <c r="L125" s="544"/>
      <c r="M125" s="660"/>
      <c r="N125" s="660"/>
      <c r="O125" s="660"/>
      <c r="P125" s="590" t="s">
        <v>370</v>
      </c>
      <c r="Q125" s="544"/>
      <c r="R125" s="376"/>
      <c r="S125" s="382"/>
    </row>
    <row r="126" spans="2:19" x14ac:dyDescent="0.3">
      <c r="B126" s="36"/>
      <c r="C126" s="590" t="s">
        <v>382</v>
      </c>
      <c r="D126" s="542">
        <v>35354</v>
      </c>
      <c r="E126" s="345"/>
      <c r="F126" s="544"/>
      <c r="G126" s="380"/>
      <c r="H126" s="544"/>
      <c r="I126" s="544"/>
      <c r="J126" s="345"/>
      <c r="K126" s="350"/>
      <c r="L126" s="544"/>
      <c r="M126" s="660"/>
      <c r="N126" s="660"/>
      <c r="O126" s="660"/>
      <c r="P126" s="590" t="s">
        <v>383</v>
      </c>
      <c r="Q126" s="544"/>
      <c r="R126" s="376"/>
      <c r="S126" s="382"/>
    </row>
    <row r="127" spans="2:19" x14ac:dyDescent="0.3">
      <c r="B127" s="36"/>
      <c r="C127" s="590" t="s">
        <v>384</v>
      </c>
      <c r="D127" s="542">
        <v>35275</v>
      </c>
      <c r="E127" s="345"/>
      <c r="F127" s="544"/>
      <c r="G127" s="380"/>
      <c r="H127" s="544"/>
      <c r="I127" s="544"/>
      <c r="J127" s="345"/>
      <c r="K127" s="350"/>
      <c r="L127" s="544"/>
      <c r="M127" s="660"/>
      <c r="N127" s="660"/>
      <c r="O127" s="660"/>
      <c r="P127" s="590" t="s">
        <v>385</v>
      </c>
      <c r="Q127" s="544"/>
      <c r="R127" s="376"/>
      <c r="S127" s="382"/>
    </row>
    <row r="128" spans="2:19" x14ac:dyDescent="0.3">
      <c r="B128" s="36"/>
      <c r="C128" s="590" t="s">
        <v>386</v>
      </c>
      <c r="D128" s="542">
        <v>31590</v>
      </c>
      <c r="E128" s="345"/>
      <c r="F128" s="544"/>
      <c r="G128" s="380"/>
      <c r="H128" s="544"/>
      <c r="I128" s="544"/>
      <c r="J128" s="345"/>
      <c r="K128" s="350"/>
      <c r="L128" s="544"/>
      <c r="M128" s="660"/>
      <c r="N128" s="660"/>
      <c r="O128" s="660"/>
      <c r="P128" s="590" t="s">
        <v>387</v>
      </c>
      <c r="Q128" s="544"/>
      <c r="R128" s="376"/>
      <c r="S128" s="382"/>
    </row>
    <row r="129" spans="2:19" x14ac:dyDescent="0.3">
      <c r="B129" s="36"/>
      <c r="C129" s="590" t="s">
        <v>388</v>
      </c>
      <c r="D129" s="542">
        <v>27263</v>
      </c>
      <c r="E129" s="345"/>
      <c r="F129" s="544"/>
      <c r="G129" s="380"/>
      <c r="H129" s="544"/>
      <c r="I129" s="544"/>
      <c r="J129" s="345"/>
      <c r="K129" s="350"/>
      <c r="L129" s="544"/>
      <c r="M129" s="660"/>
      <c r="N129" s="660"/>
      <c r="O129" s="660"/>
      <c r="P129" s="590" t="s">
        <v>389</v>
      </c>
      <c r="Q129" s="544"/>
      <c r="R129" s="376"/>
      <c r="S129" s="382"/>
    </row>
    <row r="130" spans="2:19" x14ac:dyDescent="0.3">
      <c r="B130" s="36"/>
      <c r="C130" s="590" t="s">
        <v>390</v>
      </c>
      <c r="D130" s="542">
        <v>26400</v>
      </c>
      <c r="E130" s="345"/>
      <c r="F130" s="544"/>
      <c r="G130" s="380"/>
      <c r="H130" s="544"/>
      <c r="I130" s="544"/>
      <c r="J130" s="345"/>
      <c r="K130" s="350"/>
      <c r="L130" s="544"/>
      <c r="M130" s="660"/>
      <c r="N130" s="660"/>
      <c r="O130" s="660"/>
      <c r="P130" s="590" t="s">
        <v>391</v>
      </c>
      <c r="Q130" s="544"/>
      <c r="R130" s="376"/>
      <c r="S130" s="382"/>
    </row>
    <row r="131" spans="2:19" x14ac:dyDescent="0.3">
      <c r="B131" s="36"/>
      <c r="C131" s="589" t="s">
        <v>392</v>
      </c>
      <c r="D131" s="353">
        <v>25637</v>
      </c>
      <c r="E131" s="345"/>
      <c r="F131" s="544"/>
      <c r="G131" s="380"/>
      <c r="H131" s="544"/>
      <c r="I131" s="544"/>
      <c r="J131" s="345"/>
      <c r="K131" s="350"/>
      <c r="L131" s="544"/>
      <c r="M131" s="660"/>
      <c r="N131" s="660"/>
      <c r="O131" s="660"/>
      <c r="P131" s="589" t="s">
        <v>393</v>
      </c>
      <c r="Q131" s="544"/>
      <c r="R131" s="376"/>
      <c r="S131" s="382"/>
    </row>
    <row r="132" spans="2:19" x14ac:dyDescent="0.3">
      <c r="B132" s="36"/>
      <c r="C132" s="544"/>
      <c r="D132" s="544"/>
      <c r="E132" s="345"/>
      <c r="F132" s="544"/>
      <c r="G132" s="380"/>
      <c r="H132" s="544"/>
      <c r="I132" s="544"/>
      <c r="J132" s="345"/>
      <c r="K132" s="350"/>
      <c r="L132" s="544"/>
      <c r="M132" s="346"/>
      <c r="N132" s="346"/>
      <c r="O132" s="346"/>
      <c r="P132" s="544"/>
      <c r="Q132" s="544"/>
      <c r="R132" s="376"/>
      <c r="S132" s="382"/>
    </row>
    <row r="133" spans="2:19" ht="12.9" thickBot="1" x14ac:dyDescent="0.35">
      <c r="B133" s="102"/>
      <c r="C133" s="351"/>
      <c r="D133" s="351"/>
      <c r="E133" s="201"/>
      <c r="F133" s="351"/>
      <c r="G133" s="381"/>
      <c r="H133" s="351"/>
      <c r="I133" s="351"/>
      <c r="J133" s="201"/>
      <c r="K133" s="300"/>
      <c r="L133" s="351"/>
      <c r="M133" s="206"/>
      <c r="N133" s="206"/>
      <c r="O133" s="206"/>
      <c r="P133" s="351"/>
      <c r="Q133" s="351"/>
      <c r="R133" s="377"/>
      <c r="S133" s="383"/>
    </row>
    <row r="134" spans="2:19" x14ac:dyDescent="0.3">
      <c r="B134" s="343"/>
      <c r="C134" s="344"/>
      <c r="D134" s="344"/>
      <c r="E134" s="345"/>
      <c r="F134" s="544"/>
      <c r="G134" s="380"/>
      <c r="H134" s="544"/>
      <c r="I134" s="544"/>
      <c r="J134" s="345"/>
      <c r="K134" s="350"/>
      <c r="L134" s="544"/>
      <c r="M134" s="346"/>
      <c r="N134" s="346"/>
      <c r="O134" s="346"/>
      <c r="P134" s="344"/>
      <c r="Q134" s="544"/>
      <c r="R134" s="376"/>
      <c r="S134" s="543"/>
    </row>
    <row r="135" spans="2:19" x14ac:dyDescent="0.3">
      <c r="B135" s="343"/>
      <c r="C135" s="344"/>
      <c r="D135" s="344"/>
      <c r="E135" s="345"/>
      <c r="F135" s="544"/>
      <c r="G135" s="380"/>
      <c r="H135" s="544"/>
      <c r="I135" s="544"/>
      <c r="J135" s="345"/>
      <c r="K135" s="350"/>
      <c r="L135" s="544"/>
      <c r="M135" s="346"/>
      <c r="N135" s="346"/>
      <c r="O135" s="346"/>
      <c r="P135" s="344"/>
      <c r="Q135" s="544"/>
      <c r="R135" s="376"/>
      <c r="S135" s="382"/>
    </row>
    <row r="136" spans="2:19" ht="12.9" thickBot="1" x14ac:dyDescent="0.35">
      <c r="B136" s="337"/>
      <c r="C136" s="74"/>
      <c r="D136" s="74"/>
      <c r="E136" s="201"/>
      <c r="F136" s="351"/>
      <c r="G136" s="381"/>
      <c r="H136" s="351"/>
      <c r="I136" s="351"/>
      <c r="J136" s="201"/>
      <c r="K136" s="300"/>
      <c r="L136" s="351"/>
      <c r="M136" s="206"/>
      <c r="N136" s="206"/>
      <c r="O136" s="206"/>
      <c r="P136" s="74"/>
      <c r="Q136" s="351"/>
      <c r="R136" s="377"/>
      <c r="S136" s="383"/>
    </row>
  </sheetData>
  <mergeCells count="333">
    <mergeCell ref="F32:F33"/>
    <mergeCell ref="F34:F35"/>
    <mergeCell ref="F36:F37"/>
    <mergeCell ref="F38:F39"/>
    <mergeCell ref="F40:F41"/>
    <mergeCell ref="F42:F43"/>
    <mergeCell ref="F44:F45"/>
    <mergeCell ref="F46:F47"/>
    <mergeCell ref="F48:F49"/>
    <mergeCell ref="F10:F11"/>
    <mergeCell ref="F14:F15"/>
    <mergeCell ref="F18:F19"/>
    <mergeCell ref="F20:F21"/>
    <mergeCell ref="F22:F23"/>
    <mergeCell ref="F24:F25"/>
    <mergeCell ref="F26:F27"/>
    <mergeCell ref="F28:F29"/>
    <mergeCell ref="F30:F31"/>
    <mergeCell ref="F66:F67"/>
    <mergeCell ref="F50:F51"/>
    <mergeCell ref="F52:F53"/>
    <mergeCell ref="F54:F55"/>
    <mergeCell ref="F56:F57"/>
    <mergeCell ref="F58:F59"/>
    <mergeCell ref="F60:F61"/>
    <mergeCell ref="F62:F63"/>
    <mergeCell ref="F64:F65"/>
    <mergeCell ref="L58:L59"/>
    <mergeCell ref="L60:L61"/>
    <mergeCell ref="L62:L63"/>
    <mergeCell ref="L64:L65"/>
    <mergeCell ref="L26:L27"/>
    <mergeCell ref="L28:L29"/>
    <mergeCell ref="L30:L31"/>
    <mergeCell ref="L32:L33"/>
    <mergeCell ref="L34:L35"/>
    <mergeCell ref="L36:L37"/>
    <mergeCell ref="L38:L39"/>
    <mergeCell ref="L40:L41"/>
    <mergeCell ref="L42:L43"/>
    <mergeCell ref="L44:L45"/>
    <mergeCell ref="L46:L47"/>
    <mergeCell ref="L48:L49"/>
    <mergeCell ref="L50:L51"/>
    <mergeCell ref="L52:L53"/>
    <mergeCell ref="L54:L55"/>
    <mergeCell ref="L56:L57"/>
    <mergeCell ref="S68:S69"/>
    <mergeCell ref="S70:S71"/>
    <mergeCell ref="S72:S73"/>
    <mergeCell ref="R64:R65"/>
    <mergeCell ref="R66:R67"/>
    <mergeCell ref="R68:R69"/>
    <mergeCell ref="R70:R71"/>
    <mergeCell ref="S54:S55"/>
    <mergeCell ref="S56:S57"/>
    <mergeCell ref="S58:S59"/>
    <mergeCell ref="R60:R61"/>
    <mergeCell ref="P56:P57"/>
    <mergeCell ref="P58:P59"/>
    <mergeCell ref="P60:P61"/>
    <mergeCell ref="P62:P63"/>
    <mergeCell ref="S60:S61"/>
    <mergeCell ref="S62:S63"/>
    <mergeCell ref="S64:S65"/>
    <mergeCell ref="S66:S67"/>
    <mergeCell ref="Q62:Q63"/>
    <mergeCell ref="Q60:Q61"/>
    <mergeCell ref="L68:L69"/>
    <mergeCell ref="L66:L67"/>
    <mergeCell ref="Q1:R1"/>
    <mergeCell ref="Q2:R2"/>
    <mergeCell ref="C97:C98"/>
    <mergeCell ref="C10:C11"/>
    <mergeCell ref="D10:D11"/>
    <mergeCell ref="P10:P11"/>
    <mergeCell ref="F84:F85"/>
    <mergeCell ref="I84:I85"/>
    <mergeCell ref="F93:F94"/>
    <mergeCell ref="I93:I94"/>
    <mergeCell ref="Q10:Q11"/>
    <mergeCell ref="R10:R11"/>
    <mergeCell ref="F12:F13"/>
    <mergeCell ref="I12:I13"/>
    <mergeCell ref="C74:C75"/>
    <mergeCell ref="D74:D75"/>
    <mergeCell ref="P74:P75"/>
    <mergeCell ref="L10:L11"/>
    <mergeCell ref="L24:L25"/>
    <mergeCell ref="Q74:Q75"/>
    <mergeCell ref="R74:R75"/>
    <mergeCell ref="P54:P55"/>
    <mergeCell ref="L12:L13"/>
    <mergeCell ref="L14:L15"/>
    <mergeCell ref="L16:L17"/>
    <mergeCell ref="L18:L19"/>
    <mergeCell ref="L20:L21"/>
    <mergeCell ref="C95:C96"/>
    <mergeCell ref="D97:D98"/>
    <mergeCell ref="D95:D96"/>
    <mergeCell ref="D93:D94"/>
    <mergeCell ref="D91:D92"/>
    <mergeCell ref="D86:D87"/>
    <mergeCell ref="D88:D89"/>
    <mergeCell ref="I16:I17"/>
    <mergeCell ref="D70:D71"/>
    <mergeCell ref="C70:C71"/>
    <mergeCell ref="C72:C73"/>
    <mergeCell ref="D72:D73"/>
    <mergeCell ref="C76:C77"/>
    <mergeCell ref="D76:D77"/>
    <mergeCell ref="C78:C79"/>
    <mergeCell ref="D78:D79"/>
    <mergeCell ref="F16:F17"/>
    <mergeCell ref="D60:D61"/>
    <mergeCell ref="C60:C61"/>
    <mergeCell ref="P91:P92"/>
    <mergeCell ref="P93:P94"/>
    <mergeCell ref="C91:C92"/>
    <mergeCell ref="C93:C94"/>
    <mergeCell ref="S84:S85"/>
    <mergeCell ref="S86:S87"/>
    <mergeCell ref="S88:S89"/>
    <mergeCell ref="P82:P83"/>
    <mergeCell ref="P84:P85"/>
    <mergeCell ref="P86:P87"/>
    <mergeCell ref="P88:P89"/>
    <mergeCell ref="Q82:Q83"/>
    <mergeCell ref="R82:R83"/>
    <mergeCell ref="C82:C83"/>
    <mergeCell ref="C84:C85"/>
    <mergeCell ref="C86:C87"/>
    <mergeCell ref="C88:C89"/>
    <mergeCell ref="D82:D83"/>
    <mergeCell ref="D84:D85"/>
    <mergeCell ref="F82:F83"/>
    <mergeCell ref="L82:L83"/>
    <mergeCell ref="F86:F87"/>
    <mergeCell ref="L86:L87"/>
    <mergeCell ref="F88:F89"/>
    <mergeCell ref="P76:P77"/>
    <mergeCell ref="P78:P79"/>
    <mergeCell ref="P70:P71"/>
    <mergeCell ref="P72:P73"/>
    <mergeCell ref="F74:F75"/>
    <mergeCell ref="S82:S83"/>
    <mergeCell ref="Q84:Q85"/>
    <mergeCell ref="Q86:Q87"/>
    <mergeCell ref="Q88:Q89"/>
    <mergeCell ref="R84:R85"/>
    <mergeCell ref="L74:L75"/>
    <mergeCell ref="L72:L73"/>
    <mergeCell ref="F72:F73"/>
    <mergeCell ref="S74:S75"/>
    <mergeCell ref="L88:L89"/>
    <mergeCell ref="L84:L85"/>
    <mergeCell ref="P48:P49"/>
    <mergeCell ref="Q64:Q65"/>
    <mergeCell ref="Q36:Q37"/>
    <mergeCell ref="Q38:Q39"/>
    <mergeCell ref="Q40:Q41"/>
    <mergeCell ref="R88:R89"/>
    <mergeCell ref="R86:R87"/>
    <mergeCell ref="F76:F77"/>
    <mergeCell ref="F78:F79"/>
    <mergeCell ref="P66:P67"/>
    <mergeCell ref="P68:P69"/>
    <mergeCell ref="Q76:Q77"/>
    <mergeCell ref="R76:R77"/>
    <mergeCell ref="Q66:Q67"/>
    <mergeCell ref="Q68:Q69"/>
    <mergeCell ref="Q70:Q71"/>
    <mergeCell ref="F68:F69"/>
    <mergeCell ref="I68:I69"/>
    <mergeCell ref="L76:L77"/>
    <mergeCell ref="L78:L79"/>
    <mergeCell ref="I76:I77"/>
    <mergeCell ref="R72:R73"/>
    <mergeCell ref="R78:R79"/>
    <mergeCell ref="Q78:Q79"/>
    <mergeCell ref="Q50:Q51"/>
    <mergeCell ref="Q52:Q53"/>
    <mergeCell ref="Q54:Q55"/>
    <mergeCell ref="Q56:Q57"/>
    <mergeCell ref="Q58:Q59"/>
    <mergeCell ref="R62:R63"/>
    <mergeCell ref="S76:S77"/>
    <mergeCell ref="S78:S79"/>
    <mergeCell ref="P24:P25"/>
    <mergeCell ref="P26:P27"/>
    <mergeCell ref="P28:P29"/>
    <mergeCell ref="P30:P31"/>
    <mergeCell ref="P32:P33"/>
    <mergeCell ref="P34:P35"/>
    <mergeCell ref="P50:P51"/>
    <mergeCell ref="P52:P53"/>
    <mergeCell ref="Q72:Q73"/>
    <mergeCell ref="P36:P37"/>
    <mergeCell ref="P38:P39"/>
    <mergeCell ref="P40:P41"/>
    <mergeCell ref="P64:P65"/>
    <mergeCell ref="P42:P43"/>
    <mergeCell ref="P44:P45"/>
    <mergeCell ref="P46:P47"/>
    <mergeCell ref="S38:S39"/>
    <mergeCell ref="S40:S41"/>
    <mergeCell ref="S42:S43"/>
    <mergeCell ref="S44:S45"/>
    <mergeCell ref="S46:S47"/>
    <mergeCell ref="S48:S49"/>
    <mergeCell ref="R54:R55"/>
    <mergeCell ref="R56:R57"/>
    <mergeCell ref="R58:R59"/>
    <mergeCell ref="S50:S51"/>
    <mergeCell ref="S52:S53"/>
    <mergeCell ref="R38:R39"/>
    <mergeCell ref="R40:R41"/>
    <mergeCell ref="R42:R43"/>
    <mergeCell ref="R44:R45"/>
    <mergeCell ref="R46:R47"/>
    <mergeCell ref="R48:R49"/>
    <mergeCell ref="R50:R51"/>
    <mergeCell ref="R52:R53"/>
    <mergeCell ref="Q42:Q43"/>
    <mergeCell ref="Q44:Q45"/>
    <mergeCell ref="Q46:Q47"/>
    <mergeCell ref="Q48:Q49"/>
    <mergeCell ref="S12:S13"/>
    <mergeCell ref="S14:S15"/>
    <mergeCell ref="S18:S19"/>
    <mergeCell ref="S20:S21"/>
    <mergeCell ref="S22:S23"/>
    <mergeCell ref="S24:S25"/>
    <mergeCell ref="S26:S27"/>
    <mergeCell ref="S28:S29"/>
    <mergeCell ref="S30:S31"/>
    <mergeCell ref="S16:S17"/>
    <mergeCell ref="Q24:Q25"/>
    <mergeCell ref="Q26:Q27"/>
    <mergeCell ref="Q28:Q29"/>
    <mergeCell ref="Q30:Q31"/>
    <mergeCell ref="Q32:Q33"/>
    <mergeCell ref="Q34:Q35"/>
    <mergeCell ref="S32:S33"/>
    <mergeCell ref="S34:S35"/>
    <mergeCell ref="S36:S37"/>
    <mergeCell ref="R24:R25"/>
    <mergeCell ref="R26:R27"/>
    <mergeCell ref="R28:R29"/>
    <mergeCell ref="R30:R31"/>
    <mergeCell ref="R32:R33"/>
    <mergeCell ref="R34:R35"/>
    <mergeCell ref="R36:R37"/>
    <mergeCell ref="P14:P15"/>
    <mergeCell ref="Q14:Q15"/>
    <mergeCell ref="R14:R15"/>
    <mergeCell ref="Q12:Q13"/>
    <mergeCell ref="R12:R13"/>
    <mergeCell ref="P12:P13"/>
    <mergeCell ref="R18:R19"/>
    <mergeCell ref="R20:R21"/>
    <mergeCell ref="R22:R23"/>
    <mergeCell ref="Q18:Q19"/>
    <mergeCell ref="Q20:Q21"/>
    <mergeCell ref="Q22:Q23"/>
    <mergeCell ref="P18:P19"/>
    <mergeCell ref="P20:P21"/>
    <mergeCell ref="P22:P23"/>
    <mergeCell ref="P16:P17"/>
    <mergeCell ref="Q16:Q17"/>
    <mergeCell ref="R16:R17"/>
    <mergeCell ref="C62:C63"/>
    <mergeCell ref="D62:D63"/>
    <mergeCell ref="C64:C65"/>
    <mergeCell ref="D64:D65"/>
    <mergeCell ref="D66:D67"/>
    <mergeCell ref="C66:C67"/>
    <mergeCell ref="C68:C69"/>
    <mergeCell ref="D68:D69"/>
    <mergeCell ref="C50:C51"/>
    <mergeCell ref="D50:D51"/>
    <mergeCell ref="D52:D53"/>
    <mergeCell ref="C52:C53"/>
    <mergeCell ref="C54:C55"/>
    <mergeCell ref="D54:D55"/>
    <mergeCell ref="C56:C57"/>
    <mergeCell ref="D56:D57"/>
    <mergeCell ref="C58:C59"/>
    <mergeCell ref="D58:D59"/>
    <mergeCell ref="C40:C41"/>
    <mergeCell ref="D40:D41"/>
    <mergeCell ref="C42:C43"/>
    <mergeCell ref="D42:D43"/>
    <mergeCell ref="D44:D45"/>
    <mergeCell ref="C44:C45"/>
    <mergeCell ref="C46:C47"/>
    <mergeCell ref="D46:D47"/>
    <mergeCell ref="D48:D49"/>
    <mergeCell ref="C48:C49"/>
    <mergeCell ref="C30:C31"/>
    <mergeCell ref="D30:D31"/>
    <mergeCell ref="D32:D33"/>
    <mergeCell ref="C32:C33"/>
    <mergeCell ref="C34:C35"/>
    <mergeCell ref="D34:D35"/>
    <mergeCell ref="C36:C37"/>
    <mergeCell ref="D36:D37"/>
    <mergeCell ref="D38:D39"/>
    <mergeCell ref="C38:C39"/>
    <mergeCell ref="M4:O4"/>
    <mergeCell ref="B9:D9"/>
    <mergeCell ref="B81:D81"/>
    <mergeCell ref="B90:D90"/>
    <mergeCell ref="B99:D99"/>
    <mergeCell ref="B116:D116"/>
    <mergeCell ref="C12:C13"/>
    <mergeCell ref="D12:D13"/>
    <mergeCell ref="C14:C15"/>
    <mergeCell ref="D14:D15"/>
    <mergeCell ref="D16:D17"/>
    <mergeCell ref="C16:C17"/>
    <mergeCell ref="C18:C19"/>
    <mergeCell ref="D18:D19"/>
    <mergeCell ref="D20:D21"/>
    <mergeCell ref="C20:C21"/>
    <mergeCell ref="C22:C23"/>
    <mergeCell ref="D22:D23"/>
    <mergeCell ref="C24:C25"/>
    <mergeCell ref="D24:D25"/>
    <mergeCell ref="C26:C27"/>
    <mergeCell ref="D26:D27"/>
    <mergeCell ref="D28:D29"/>
    <mergeCell ref="C28:C29"/>
  </mergeCells>
  <conditionalFormatting sqref="M7:O7">
    <cfRule type="cellIs" dxfId="119" priority="1" stopIfTrue="1" operator="lessThan">
      <formula>1</formula>
    </cfRule>
    <cfRule type="cellIs" dxfId="118" priority="2" stopIfTrue="1" operator="between">
      <formula>1</formula>
      <formula>$M$6</formula>
    </cfRule>
    <cfRule type="cellIs" dxfId="117" priority="3" stopIfTrue="1" operator="greaterThanOrEqual">
      <formula>$M$6</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58F3-31D2-4324-A4B7-739E33DB8328}">
  <dimension ref="B1:N31"/>
  <sheetViews>
    <sheetView zoomScaleNormal="100" workbookViewId="0">
      <selection activeCell="C33" sqref="C33"/>
    </sheetView>
  </sheetViews>
  <sheetFormatPr defaultRowHeight="12.45" x14ac:dyDescent="0.3"/>
  <cols>
    <col min="1" max="1" width="5.4609375" customWidth="1"/>
    <col min="5" max="5" width="33.15234375" customWidth="1"/>
  </cols>
  <sheetData>
    <row r="1" spans="2:14" ht="17.600000000000001" x14ac:dyDescent="0.3">
      <c r="B1" s="1269" t="s">
        <v>771</v>
      </c>
      <c r="C1" s="1262"/>
      <c r="D1" s="1262"/>
      <c r="E1" s="1262"/>
      <c r="F1" s="1262"/>
      <c r="G1" s="1262"/>
      <c r="H1" s="1125"/>
      <c r="I1" s="1125"/>
      <c r="J1" s="1125"/>
      <c r="K1" s="1125"/>
    </row>
    <row r="2" spans="2:14" ht="15.45" thickBot="1" x14ac:dyDescent="0.35">
      <c r="B2" s="1268" t="s">
        <v>772</v>
      </c>
      <c r="C2" s="1268"/>
      <c r="D2" s="1268"/>
      <c r="E2" s="1268"/>
      <c r="F2" s="1268" t="s">
        <v>773</v>
      </c>
      <c r="G2" s="1268"/>
      <c r="H2" s="1268"/>
      <c r="I2" s="1268"/>
      <c r="J2" s="1268"/>
      <c r="K2" s="1268"/>
      <c r="L2" s="1268"/>
      <c r="M2" s="1268"/>
    </row>
    <row r="3" spans="2:14" ht="15" customHeight="1" x14ac:dyDescent="0.3">
      <c r="B3" s="1270" t="s">
        <v>774</v>
      </c>
      <c r="C3" s="1271"/>
      <c r="D3" s="1271"/>
      <c r="E3" s="1271"/>
      <c r="F3" s="1272">
        <v>29997</v>
      </c>
      <c r="G3" s="1272"/>
      <c r="H3" s="1261"/>
      <c r="I3" s="1262"/>
      <c r="J3" s="1126"/>
      <c r="K3" s="1126"/>
      <c r="L3" s="1126"/>
      <c r="M3" s="1126"/>
      <c r="N3" s="1126"/>
    </row>
    <row r="4" spans="2:14" ht="15" customHeight="1" x14ac:dyDescent="0.3">
      <c r="B4" s="1258" t="s">
        <v>801</v>
      </c>
      <c r="C4" s="1259"/>
      <c r="D4" s="1259"/>
      <c r="E4" s="1259"/>
      <c r="F4" s="1260">
        <v>33038</v>
      </c>
      <c r="G4" s="1260"/>
      <c r="H4" s="1261"/>
      <c r="I4" s="1262"/>
      <c r="J4" s="1126"/>
      <c r="K4" s="1126"/>
      <c r="L4" s="1126"/>
      <c r="M4" s="1126"/>
      <c r="N4" s="1126"/>
    </row>
    <row r="5" spans="2:14" ht="15" customHeight="1" x14ac:dyDescent="0.3">
      <c r="B5" s="1258" t="s">
        <v>775</v>
      </c>
      <c r="C5" s="1259"/>
      <c r="D5" s="1259"/>
      <c r="E5" s="1259"/>
      <c r="F5" s="1260">
        <v>34481</v>
      </c>
      <c r="G5" s="1260"/>
      <c r="H5" s="1261"/>
      <c r="I5" s="1262"/>
      <c r="J5" s="1126"/>
      <c r="K5" s="1126"/>
      <c r="L5" s="1126"/>
      <c r="M5" s="1126"/>
      <c r="N5" s="1126"/>
    </row>
    <row r="6" spans="2:14" ht="15" customHeight="1" x14ac:dyDescent="0.3">
      <c r="B6" s="1258" t="s">
        <v>788</v>
      </c>
      <c r="C6" s="1259"/>
      <c r="D6" s="1259"/>
      <c r="E6" s="1259"/>
      <c r="F6" s="1260">
        <v>34481</v>
      </c>
      <c r="G6" s="1260"/>
      <c r="H6" s="1261"/>
      <c r="I6" s="1262"/>
      <c r="J6" s="1126"/>
      <c r="K6" s="1126"/>
      <c r="L6" s="1126"/>
      <c r="M6" s="1126"/>
      <c r="N6" s="1126"/>
    </row>
    <row r="7" spans="2:14" ht="15" customHeight="1" x14ac:dyDescent="0.3">
      <c r="B7" s="1266" t="s">
        <v>776</v>
      </c>
      <c r="C7" s="1267"/>
      <c r="D7" s="1267"/>
      <c r="E7" s="1267"/>
      <c r="F7" s="1260">
        <v>34840</v>
      </c>
      <c r="G7" s="1260"/>
      <c r="H7" s="1261"/>
      <c r="I7" s="1262"/>
      <c r="J7" s="1126"/>
      <c r="K7" s="1126"/>
      <c r="L7" s="1126"/>
      <c r="M7" s="1126"/>
      <c r="N7" s="1126"/>
    </row>
    <row r="8" spans="2:14" ht="15" customHeight="1" x14ac:dyDescent="0.3">
      <c r="B8" s="1258" t="s">
        <v>783</v>
      </c>
      <c r="C8" s="1259"/>
      <c r="D8" s="1259"/>
      <c r="E8" s="1259"/>
      <c r="F8" s="1260">
        <v>35000</v>
      </c>
      <c r="G8" s="1260"/>
      <c r="H8" s="1261"/>
      <c r="I8" s="1262"/>
      <c r="J8" s="1126"/>
      <c r="K8" s="1126"/>
      <c r="L8" s="1126"/>
      <c r="M8" s="1126"/>
      <c r="N8" s="1126"/>
    </row>
    <row r="9" spans="2:14" ht="30" customHeight="1" x14ac:dyDescent="0.3">
      <c r="B9" s="1258" t="s">
        <v>789</v>
      </c>
      <c r="C9" s="1259"/>
      <c r="D9" s="1259"/>
      <c r="E9" s="1259"/>
      <c r="F9" s="1260">
        <v>35608</v>
      </c>
      <c r="G9" s="1260"/>
      <c r="H9" s="1261"/>
      <c r="I9" s="1262"/>
      <c r="J9" s="1126"/>
      <c r="K9" s="1126"/>
      <c r="L9" s="1126"/>
      <c r="M9" s="1126"/>
      <c r="N9" s="1126"/>
    </row>
    <row r="10" spans="2:14" ht="15" customHeight="1" x14ac:dyDescent="0.3">
      <c r="B10" s="1258" t="s">
        <v>777</v>
      </c>
      <c r="C10" s="1259"/>
      <c r="D10" s="1259"/>
      <c r="E10" s="1259"/>
      <c r="F10" s="1260">
        <v>36416</v>
      </c>
      <c r="G10" s="1260"/>
      <c r="H10" s="1261"/>
      <c r="I10" s="1262"/>
      <c r="J10" s="1126"/>
      <c r="K10" s="1126"/>
      <c r="L10" s="1126"/>
      <c r="M10" s="1126"/>
      <c r="N10" s="1126"/>
    </row>
    <row r="11" spans="2:14" ht="30" customHeight="1" x14ac:dyDescent="0.3">
      <c r="B11" s="1258" t="s">
        <v>778</v>
      </c>
      <c r="C11" s="1259"/>
      <c r="D11" s="1259"/>
      <c r="E11" s="1259"/>
      <c r="F11" s="1260">
        <v>36417</v>
      </c>
      <c r="G11" s="1260"/>
      <c r="H11" s="1261"/>
      <c r="I11" s="1262"/>
      <c r="J11" s="1126"/>
      <c r="K11" s="1126"/>
      <c r="L11" s="1126"/>
      <c r="M11" s="1126"/>
      <c r="N11" s="1126"/>
    </row>
    <row r="12" spans="2:14" ht="15" customHeight="1" x14ac:dyDescent="0.3">
      <c r="B12" s="1258" t="s">
        <v>779</v>
      </c>
      <c r="C12" s="1259"/>
      <c r="D12" s="1259"/>
      <c r="E12" s="1259"/>
      <c r="F12" s="1260">
        <v>36483</v>
      </c>
      <c r="G12" s="1260"/>
      <c r="H12" s="1261"/>
      <c r="I12" s="1262"/>
      <c r="J12" s="1126"/>
      <c r="K12" s="1126"/>
      <c r="L12" s="1126"/>
      <c r="M12" s="1126"/>
      <c r="N12" s="1126"/>
    </row>
    <row r="13" spans="2:14" ht="47.6" customHeight="1" x14ac:dyDescent="0.3">
      <c r="B13" s="1258" t="s">
        <v>780</v>
      </c>
      <c r="C13" s="1259"/>
      <c r="D13" s="1259"/>
      <c r="E13" s="1259"/>
      <c r="F13" s="1260">
        <v>36535</v>
      </c>
      <c r="G13" s="1260"/>
      <c r="H13" s="1261"/>
      <c r="I13" s="1262"/>
      <c r="J13" s="1126"/>
      <c r="K13" s="1126"/>
      <c r="L13" s="1126"/>
      <c r="M13" s="1126"/>
      <c r="N13" s="1126"/>
    </row>
    <row r="14" spans="2:14" ht="15" customHeight="1" x14ac:dyDescent="0.3">
      <c r="B14" s="1258" t="s">
        <v>781</v>
      </c>
      <c r="C14" s="1259"/>
      <c r="D14" s="1259"/>
      <c r="E14" s="1259"/>
      <c r="F14" s="1260">
        <v>36754</v>
      </c>
      <c r="G14" s="1260"/>
      <c r="H14" s="1261"/>
      <c r="I14" s="1262"/>
      <c r="J14" s="1126"/>
      <c r="K14" s="1126"/>
      <c r="L14" s="1126"/>
      <c r="M14" s="1126"/>
      <c r="N14" s="1126"/>
    </row>
    <row r="15" spans="2:14" ht="15" customHeight="1" x14ac:dyDescent="0.3">
      <c r="B15" s="1258" t="s">
        <v>782</v>
      </c>
      <c r="C15" s="1259"/>
      <c r="D15" s="1259"/>
      <c r="E15" s="1259"/>
      <c r="F15" s="1260">
        <v>38217</v>
      </c>
      <c r="G15" s="1260"/>
      <c r="H15" s="1261"/>
      <c r="I15" s="1262"/>
      <c r="J15" s="1126"/>
      <c r="K15" s="1126"/>
      <c r="L15" s="1126"/>
      <c r="M15" s="1126"/>
      <c r="N15" s="1126"/>
    </row>
    <row r="16" spans="2:14" ht="15" customHeight="1" x14ac:dyDescent="0.3">
      <c r="B16" s="1258" t="s">
        <v>784</v>
      </c>
      <c r="C16" s="1259"/>
      <c r="D16" s="1259"/>
      <c r="E16" s="1259"/>
      <c r="F16" s="1260">
        <v>38513</v>
      </c>
      <c r="G16" s="1260"/>
      <c r="H16" s="1261"/>
      <c r="I16" s="1262"/>
      <c r="J16" s="1126"/>
      <c r="K16" s="1126"/>
      <c r="L16" s="1126"/>
      <c r="M16" s="1126"/>
      <c r="N16" s="1126"/>
    </row>
    <row r="17" spans="2:14" ht="30" customHeight="1" x14ac:dyDescent="0.3">
      <c r="B17" s="1258" t="s">
        <v>787</v>
      </c>
      <c r="C17" s="1259"/>
      <c r="D17" s="1259"/>
      <c r="E17" s="1259"/>
      <c r="F17" s="1260">
        <v>38513</v>
      </c>
      <c r="G17" s="1260"/>
      <c r="H17" s="1261"/>
      <c r="I17" s="1262"/>
      <c r="J17" s="1126"/>
      <c r="K17" s="1126"/>
      <c r="L17" s="1126"/>
      <c r="M17" s="1126"/>
      <c r="N17" s="1126"/>
    </row>
    <row r="18" spans="2:14" ht="15" customHeight="1" x14ac:dyDescent="0.3">
      <c r="B18" s="1258" t="s">
        <v>785</v>
      </c>
      <c r="C18" s="1259"/>
      <c r="D18" s="1259"/>
      <c r="E18" s="1259"/>
      <c r="F18" s="1260">
        <v>38513</v>
      </c>
      <c r="G18" s="1260"/>
      <c r="H18" s="1261"/>
      <c r="I18" s="1262"/>
      <c r="J18" s="1126"/>
      <c r="K18" s="1126"/>
      <c r="L18" s="1126"/>
      <c r="M18" s="1126"/>
      <c r="N18" s="1126"/>
    </row>
    <row r="19" spans="2:14" ht="15" customHeight="1" x14ac:dyDescent="0.3">
      <c r="B19" s="1258" t="s">
        <v>786</v>
      </c>
      <c r="C19" s="1259"/>
      <c r="D19" s="1259"/>
      <c r="E19" s="1259"/>
      <c r="F19" s="1260">
        <v>38513</v>
      </c>
      <c r="G19" s="1260"/>
      <c r="H19" s="1261"/>
      <c r="I19" s="1262"/>
      <c r="J19" s="1126"/>
      <c r="K19" s="1126"/>
      <c r="L19" s="1126"/>
      <c r="M19" s="1126"/>
      <c r="N19" s="1126"/>
    </row>
    <row r="20" spans="2:14" ht="15" customHeight="1" x14ac:dyDescent="0.3">
      <c r="B20" s="1258" t="s">
        <v>790</v>
      </c>
      <c r="C20" s="1259"/>
      <c r="D20" s="1259"/>
      <c r="E20" s="1259"/>
      <c r="F20" s="1260">
        <v>38517</v>
      </c>
      <c r="G20" s="1260"/>
      <c r="H20" s="1261"/>
      <c r="I20" s="1262"/>
      <c r="J20" s="1126"/>
      <c r="K20" s="1126"/>
      <c r="L20" s="1126"/>
      <c r="M20" s="1126"/>
      <c r="N20" s="1126"/>
    </row>
    <row r="21" spans="2:14" ht="15" customHeight="1" x14ac:dyDescent="0.3">
      <c r="B21" s="1258" t="s">
        <v>791</v>
      </c>
      <c r="C21" s="1259"/>
      <c r="D21" s="1259"/>
      <c r="E21" s="1259"/>
      <c r="F21" s="1260">
        <v>38517</v>
      </c>
      <c r="G21" s="1260"/>
      <c r="H21" s="1261"/>
      <c r="I21" s="1262"/>
      <c r="J21" s="1126"/>
      <c r="K21" s="1126"/>
      <c r="L21" s="1126"/>
      <c r="M21" s="1126"/>
      <c r="N21" s="1126"/>
    </row>
    <row r="22" spans="2:14" ht="15" customHeight="1" x14ac:dyDescent="0.3">
      <c r="B22" s="1258" t="s">
        <v>792</v>
      </c>
      <c r="C22" s="1259"/>
      <c r="D22" s="1259"/>
      <c r="E22" s="1259"/>
      <c r="F22" s="1260">
        <v>38517</v>
      </c>
      <c r="G22" s="1260"/>
      <c r="H22" s="1261"/>
      <c r="I22" s="1262"/>
      <c r="J22" s="1126"/>
      <c r="K22" s="1126"/>
      <c r="L22" s="1126"/>
      <c r="M22" s="1126"/>
      <c r="N22" s="1126"/>
    </row>
    <row r="23" spans="2:14" ht="15" customHeight="1" x14ac:dyDescent="0.3">
      <c r="B23" s="1258" t="s">
        <v>793</v>
      </c>
      <c r="C23" s="1259"/>
      <c r="D23" s="1259"/>
      <c r="E23" s="1259"/>
      <c r="F23" s="1260">
        <v>38706</v>
      </c>
      <c r="G23" s="1260"/>
      <c r="H23" s="1261"/>
      <c r="I23" s="1262"/>
      <c r="J23" s="1126"/>
      <c r="K23" s="1126"/>
      <c r="L23" s="1126"/>
      <c r="M23" s="1126"/>
      <c r="N23" s="1126"/>
    </row>
    <row r="24" spans="2:14" ht="15" customHeight="1" x14ac:dyDescent="0.3">
      <c r="B24" s="1258" t="s">
        <v>794</v>
      </c>
      <c r="C24" s="1259"/>
      <c r="D24" s="1259"/>
      <c r="E24" s="1259"/>
      <c r="F24" s="1260">
        <v>38706</v>
      </c>
      <c r="G24" s="1260"/>
      <c r="H24" s="1261"/>
      <c r="I24" s="1262"/>
      <c r="J24" s="1126"/>
      <c r="K24" s="1126"/>
      <c r="L24" s="1126"/>
      <c r="M24" s="1126"/>
      <c r="N24" s="1126"/>
    </row>
    <row r="25" spans="2:14" ht="15" customHeight="1" x14ac:dyDescent="0.3">
      <c r="B25" s="1258" t="s">
        <v>795</v>
      </c>
      <c r="C25" s="1259"/>
      <c r="D25" s="1259"/>
      <c r="E25" s="1259"/>
      <c r="F25" s="1260">
        <v>38960</v>
      </c>
      <c r="G25" s="1260"/>
      <c r="H25" s="1261"/>
      <c r="I25" s="1262"/>
      <c r="J25" s="1126"/>
      <c r="K25" s="1126"/>
      <c r="L25" s="1126"/>
      <c r="M25" s="1126"/>
      <c r="N25" s="1126"/>
    </row>
    <row r="26" spans="2:14" ht="15" customHeight="1" x14ac:dyDescent="0.3">
      <c r="B26" s="1258" t="s">
        <v>796</v>
      </c>
      <c r="C26" s="1259"/>
      <c r="D26" s="1259"/>
      <c r="E26" s="1259"/>
      <c r="F26" s="1264">
        <v>39182</v>
      </c>
      <c r="G26" s="1265"/>
      <c r="H26" s="1261"/>
      <c r="I26" s="1262"/>
      <c r="J26" s="1126"/>
      <c r="K26" s="1126"/>
      <c r="L26" s="1126"/>
      <c r="M26" s="1126"/>
      <c r="N26" s="1126"/>
    </row>
    <row r="27" spans="2:14" ht="15" customHeight="1" x14ac:dyDescent="0.3">
      <c r="B27" s="1258" t="s">
        <v>797</v>
      </c>
      <c r="C27" s="1259"/>
      <c r="D27" s="1259"/>
      <c r="E27" s="1259"/>
      <c r="F27" s="1260">
        <v>39210</v>
      </c>
      <c r="G27" s="1260"/>
      <c r="H27" s="1261"/>
      <c r="I27" s="1262"/>
      <c r="J27" s="1126"/>
      <c r="K27" s="1126"/>
      <c r="L27" s="1126"/>
      <c r="M27" s="1126"/>
      <c r="N27" s="1126"/>
    </row>
    <row r="28" spans="2:14" ht="15" customHeight="1" x14ac:dyDescent="0.3">
      <c r="B28" s="1258" t="s">
        <v>797</v>
      </c>
      <c r="C28" s="1259"/>
      <c r="D28" s="1259"/>
      <c r="E28" s="1259"/>
      <c r="F28" s="1260">
        <v>39345</v>
      </c>
      <c r="G28" s="1260"/>
      <c r="H28" s="1261"/>
      <c r="I28" s="1262"/>
      <c r="J28" s="1126"/>
      <c r="K28" s="1126"/>
      <c r="L28" s="1126"/>
      <c r="M28" s="1126"/>
      <c r="N28" s="1126"/>
    </row>
    <row r="29" spans="2:14" ht="15" customHeight="1" x14ac:dyDescent="0.3">
      <c r="B29" s="1258" t="s">
        <v>798</v>
      </c>
      <c r="C29" s="1259"/>
      <c r="D29" s="1259"/>
      <c r="E29" s="1259"/>
      <c r="F29" s="1260">
        <v>40814</v>
      </c>
      <c r="G29" s="1260"/>
      <c r="H29" s="1261"/>
      <c r="I29" s="1262"/>
      <c r="J29" s="1126"/>
      <c r="K29" s="1126"/>
      <c r="L29" s="1126"/>
      <c r="M29" s="1126"/>
      <c r="N29" s="1126"/>
    </row>
    <row r="30" spans="2:14" ht="15" customHeight="1" x14ac:dyDescent="0.3">
      <c r="B30" s="1258" t="s">
        <v>799</v>
      </c>
      <c r="C30" s="1259"/>
      <c r="D30" s="1259"/>
      <c r="E30" s="1259"/>
      <c r="F30" s="1260">
        <v>43221</v>
      </c>
      <c r="G30" s="1260"/>
      <c r="H30" s="1261"/>
      <c r="I30" s="1262"/>
      <c r="J30" s="1126"/>
      <c r="K30" s="1126"/>
      <c r="L30" s="1126"/>
      <c r="M30" s="1126"/>
      <c r="N30" s="1126"/>
    </row>
    <row r="31" spans="2:14" ht="15" customHeight="1" x14ac:dyDescent="0.3">
      <c r="B31" s="1258" t="s">
        <v>800</v>
      </c>
      <c r="C31" s="1259"/>
      <c r="D31" s="1259"/>
      <c r="E31" s="1259"/>
      <c r="F31" s="1260">
        <v>44692</v>
      </c>
      <c r="G31" s="1260"/>
      <c r="H31" s="1261"/>
      <c r="I31" s="1262"/>
      <c r="J31" s="1263"/>
      <c r="K31" s="1263"/>
      <c r="L31" s="1263"/>
      <c r="M31" s="1263"/>
    </row>
  </sheetData>
  <mergeCells count="95">
    <mergeCell ref="J2:K2"/>
    <mergeCell ref="L2:M2"/>
    <mergeCell ref="B1:G1"/>
    <mergeCell ref="B3:E3"/>
    <mergeCell ref="F3:G3"/>
    <mergeCell ref="H3:I3"/>
    <mergeCell ref="B4:E4"/>
    <mergeCell ref="F4:G4"/>
    <mergeCell ref="H4:I4"/>
    <mergeCell ref="B2:E2"/>
    <mergeCell ref="F2:G2"/>
    <mergeCell ref="H2:I2"/>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H19:I19"/>
    <mergeCell ref="B19:E19"/>
    <mergeCell ref="F19:G19"/>
    <mergeCell ref="H20:I20"/>
    <mergeCell ref="B17:E17"/>
    <mergeCell ref="F17:G17"/>
    <mergeCell ref="H17:I17"/>
    <mergeCell ref="B18:E18"/>
    <mergeCell ref="F18:G18"/>
    <mergeCell ref="H18:I18"/>
    <mergeCell ref="B20:E20"/>
    <mergeCell ref="F20:G20"/>
    <mergeCell ref="H24:I24"/>
    <mergeCell ref="B21:E21"/>
    <mergeCell ref="F21:G21"/>
    <mergeCell ref="H21:I21"/>
    <mergeCell ref="B22:E22"/>
    <mergeCell ref="F22:G22"/>
    <mergeCell ref="H22:I22"/>
    <mergeCell ref="B23:E23"/>
    <mergeCell ref="F23:G23"/>
    <mergeCell ref="H23:I23"/>
    <mergeCell ref="B24:E24"/>
    <mergeCell ref="F24:G24"/>
    <mergeCell ref="B30:E30"/>
    <mergeCell ref="F30:G30"/>
    <mergeCell ref="H30:I30"/>
    <mergeCell ref="B27:E27"/>
    <mergeCell ref="F27:G27"/>
    <mergeCell ref="H27:I27"/>
    <mergeCell ref="B28:E28"/>
    <mergeCell ref="F28:G28"/>
    <mergeCell ref="H28:I28"/>
    <mergeCell ref="B29:E29"/>
    <mergeCell ref="F29:G29"/>
    <mergeCell ref="H29:I29"/>
    <mergeCell ref="B25:E25"/>
    <mergeCell ref="F25:G25"/>
    <mergeCell ref="H25:I25"/>
    <mergeCell ref="B26:E26"/>
    <mergeCell ref="F26:G26"/>
    <mergeCell ref="H26:I26"/>
    <mergeCell ref="B31:E31"/>
    <mergeCell ref="F31:G31"/>
    <mergeCell ref="H31:I31"/>
    <mergeCell ref="J31:K31"/>
    <mergeCell ref="L31:M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29"/>
  <sheetViews>
    <sheetView workbookViewId="0">
      <selection activeCell="C34" sqref="C34"/>
    </sheetView>
  </sheetViews>
  <sheetFormatPr defaultRowHeight="12.45" x14ac:dyDescent="0.3"/>
  <cols>
    <col min="1" max="1" width="13.765625" customWidth="1"/>
    <col min="2" max="2" width="11.3828125" customWidth="1"/>
    <col min="3" max="3" width="19.84375" customWidth="1"/>
    <col min="4" max="4" width="38.3046875" style="2" customWidth="1"/>
  </cols>
  <sheetData>
    <row r="1" spans="1:6" x14ac:dyDescent="0.3">
      <c r="A1" s="78" t="s">
        <v>395</v>
      </c>
      <c r="B1" s="78" t="s">
        <v>11</v>
      </c>
      <c r="C1" s="78" t="s">
        <v>396</v>
      </c>
      <c r="D1" s="559" t="s">
        <v>397</v>
      </c>
      <c r="E1" s="78" t="s">
        <v>398</v>
      </c>
    </row>
    <row r="2" spans="1:6" x14ac:dyDescent="0.3">
      <c r="A2" s="78"/>
      <c r="B2" s="78"/>
      <c r="C2" s="78"/>
      <c r="D2" s="559"/>
    </row>
    <row r="3" spans="1:6" x14ac:dyDescent="0.3">
      <c r="A3" s="593">
        <v>1</v>
      </c>
      <c r="B3" s="237">
        <v>42482</v>
      </c>
      <c r="C3" s="594" t="s">
        <v>399</v>
      </c>
      <c r="D3" s="595" t="s">
        <v>400</v>
      </c>
      <c r="E3" s="78"/>
      <c r="F3" s="78"/>
    </row>
    <row r="4" spans="1:6" x14ac:dyDescent="0.3">
      <c r="A4" s="76"/>
      <c r="B4" s="75"/>
      <c r="C4" s="76"/>
      <c r="D4" s="77"/>
    </row>
    <row r="5" spans="1:6" x14ac:dyDescent="0.3">
      <c r="A5" s="594" t="s">
        <v>401</v>
      </c>
      <c r="B5" s="424">
        <v>42725</v>
      </c>
      <c r="C5" s="594" t="s">
        <v>399</v>
      </c>
      <c r="D5" s="595" t="s">
        <v>400</v>
      </c>
      <c r="E5" s="78"/>
    </row>
    <row r="6" spans="1:6" x14ac:dyDescent="0.3">
      <c r="A6" s="76"/>
      <c r="B6" s="76"/>
      <c r="C6" s="76"/>
      <c r="D6" s="77"/>
    </row>
    <row r="7" spans="1:6" x14ac:dyDescent="0.3">
      <c r="A7" s="76"/>
      <c r="B7" s="76"/>
      <c r="C7" s="76"/>
      <c r="D7" s="77"/>
    </row>
    <row r="8" spans="1:6" x14ac:dyDescent="0.3">
      <c r="A8" s="76"/>
      <c r="B8" s="76"/>
      <c r="C8" s="76"/>
      <c r="D8" s="77"/>
    </row>
    <row r="9" spans="1:6" x14ac:dyDescent="0.3">
      <c r="A9" s="76"/>
      <c r="B9" s="76"/>
      <c r="C9" s="76"/>
      <c r="D9" s="77"/>
    </row>
    <row r="10" spans="1:6" x14ac:dyDescent="0.3">
      <c r="A10" s="76"/>
      <c r="B10" s="76"/>
      <c r="C10" s="76"/>
      <c r="D10" s="77"/>
    </row>
    <row r="11" spans="1:6" x14ac:dyDescent="0.3">
      <c r="A11" s="76"/>
      <c r="B11" s="76"/>
      <c r="C11" s="76"/>
      <c r="D11" s="77"/>
    </row>
    <row r="12" spans="1:6" x14ac:dyDescent="0.3">
      <c r="A12" s="76"/>
      <c r="B12" s="76"/>
      <c r="C12" s="76"/>
      <c r="D12" s="77"/>
    </row>
    <row r="13" spans="1:6" x14ac:dyDescent="0.3">
      <c r="A13" s="76"/>
      <c r="B13" s="76"/>
      <c r="C13" s="76"/>
      <c r="D13" s="77"/>
    </row>
    <row r="14" spans="1:6" x14ac:dyDescent="0.3">
      <c r="A14" s="76"/>
      <c r="B14" s="76"/>
      <c r="C14" s="76"/>
      <c r="D14" s="77"/>
    </row>
    <row r="15" spans="1:6" x14ac:dyDescent="0.3">
      <c r="A15" s="76"/>
      <c r="B15" s="76"/>
      <c r="C15" s="76"/>
      <c r="D15" s="77"/>
    </row>
    <row r="16" spans="1:6" x14ac:dyDescent="0.3">
      <c r="A16" s="76"/>
      <c r="B16" s="76"/>
      <c r="C16" s="76"/>
      <c r="D16" s="77"/>
    </row>
    <row r="17" spans="1:4" x14ac:dyDescent="0.3">
      <c r="A17" s="76"/>
      <c r="B17" s="76"/>
      <c r="C17" s="76"/>
      <c r="D17" s="77"/>
    </row>
    <row r="18" spans="1:4" x14ac:dyDescent="0.3">
      <c r="A18" s="76"/>
      <c r="B18" s="76"/>
      <c r="C18" s="76"/>
      <c r="D18" s="77"/>
    </row>
    <row r="19" spans="1:4" x14ac:dyDescent="0.3">
      <c r="A19" s="76"/>
      <c r="B19" s="76"/>
      <c r="C19" s="76"/>
      <c r="D19" s="77"/>
    </row>
    <row r="20" spans="1:4" x14ac:dyDescent="0.3">
      <c r="A20" s="76"/>
      <c r="B20" s="76"/>
      <c r="C20" s="76"/>
      <c r="D20" s="77"/>
    </row>
    <row r="21" spans="1:4" x14ac:dyDescent="0.3">
      <c r="A21" s="76"/>
      <c r="B21" s="76"/>
      <c r="C21" s="76"/>
      <c r="D21" s="77"/>
    </row>
    <row r="22" spans="1:4" x14ac:dyDescent="0.3">
      <c r="A22" s="76"/>
      <c r="B22" s="76"/>
      <c r="C22" s="76"/>
      <c r="D22" s="77"/>
    </row>
    <row r="23" spans="1:4" x14ac:dyDescent="0.3">
      <c r="A23" s="76"/>
      <c r="B23" s="76"/>
      <c r="C23" s="76"/>
      <c r="D23" s="77"/>
    </row>
    <row r="24" spans="1:4" x14ac:dyDescent="0.3">
      <c r="A24" s="76"/>
      <c r="B24" s="76"/>
      <c r="C24" s="76"/>
      <c r="D24" s="77"/>
    </row>
    <row r="25" spans="1:4" x14ac:dyDescent="0.3">
      <c r="A25" s="76"/>
      <c r="B25" s="76"/>
      <c r="C25" s="76"/>
      <c r="D25" s="77"/>
    </row>
    <row r="26" spans="1:4" x14ac:dyDescent="0.3">
      <c r="A26" s="76"/>
      <c r="B26" s="76"/>
      <c r="C26" s="76"/>
      <c r="D26" s="77"/>
    </row>
    <row r="27" spans="1:4" x14ac:dyDescent="0.3">
      <c r="A27" s="76"/>
      <c r="B27" s="76"/>
      <c r="C27" s="76"/>
      <c r="D27" s="77"/>
    </row>
    <row r="28" spans="1:4" x14ac:dyDescent="0.3">
      <c r="A28" s="76"/>
      <c r="B28" s="76"/>
      <c r="C28" s="76"/>
      <c r="D28" s="77"/>
    </row>
    <row r="29" spans="1:4" x14ac:dyDescent="0.3">
      <c r="A29" s="76"/>
      <c r="B29" s="76"/>
      <c r="C29" s="76"/>
      <c r="D29" s="77"/>
    </row>
  </sheetData>
  <sheetProtection selectLockedCells="1"/>
  <phoneticPr fontId="0" type="noConversion"/>
  <pageMargins left="0.7" right="0.7"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9C8E8-DF72-4D2C-8FB3-368420D195BA}">
  <sheetPr codeName="Sheet6"/>
  <dimension ref="B1:F14"/>
  <sheetViews>
    <sheetView workbookViewId="0">
      <selection activeCell="C46" sqref="C46"/>
    </sheetView>
  </sheetViews>
  <sheetFormatPr defaultRowHeight="12.45" x14ac:dyDescent="0.3"/>
  <cols>
    <col min="1" max="1" width="2.921875" customWidth="1"/>
    <col min="2" max="2" width="30.69140625" customWidth="1"/>
    <col min="3" max="3" width="17.765625" customWidth="1"/>
    <col min="4" max="4" width="16.3828125" customWidth="1"/>
    <col min="5" max="5" width="17.3046875" customWidth="1"/>
    <col min="6" max="6" width="11.84375" customWidth="1"/>
  </cols>
  <sheetData>
    <row r="1" spans="2:6" ht="12.9" thickBot="1" x14ac:dyDescent="0.35"/>
    <row r="2" spans="2:6" ht="14.6" thickBot="1" x14ac:dyDescent="0.4">
      <c r="B2" s="452" t="s">
        <v>402</v>
      </c>
      <c r="C2" s="453" t="s">
        <v>403</v>
      </c>
      <c r="D2" s="453" t="s">
        <v>404</v>
      </c>
      <c r="E2" s="453" t="s">
        <v>405</v>
      </c>
      <c r="F2" s="454" t="s">
        <v>406</v>
      </c>
    </row>
    <row r="3" spans="2:6" ht="14.15" x14ac:dyDescent="0.35">
      <c r="B3" s="455"/>
      <c r="C3" s="456"/>
      <c r="D3" s="456"/>
      <c r="E3" s="457"/>
      <c r="F3" s="458"/>
    </row>
    <row r="4" spans="2:6" ht="14.15" x14ac:dyDescent="0.35">
      <c r="B4" s="459" t="s">
        <v>407</v>
      </c>
      <c r="C4" s="460">
        <v>213765</v>
      </c>
      <c r="D4" s="460">
        <v>1999926</v>
      </c>
      <c r="E4" s="461">
        <v>42978</v>
      </c>
      <c r="F4" s="462">
        <v>11538.1</v>
      </c>
    </row>
    <row r="5" spans="2:6" ht="14.15" x14ac:dyDescent="0.35">
      <c r="B5" s="459" t="s">
        <v>408</v>
      </c>
      <c r="C5" s="460" t="s">
        <v>409</v>
      </c>
      <c r="D5" s="460" t="s">
        <v>410</v>
      </c>
      <c r="E5" s="461">
        <v>42905</v>
      </c>
      <c r="F5" s="462">
        <v>11400.5</v>
      </c>
    </row>
    <row r="6" spans="2:6" ht="14.15" x14ac:dyDescent="0.35">
      <c r="B6" s="459"/>
      <c r="C6" s="460"/>
      <c r="D6" s="460"/>
      <c r="E6" s="460"/>
      <c r="F6" s="462"/>
    </row>
    <row r="7" spans="2:6" ht="14.15" x14ac:dyDescent="0.35">
      <c r="B7" s="459"/>
      <c r="C7" s="460"/>
      <c r="D7" s="460"/>
      <c r="E7" s="460"/>
      <c r="F7" s="462"/>
    </row>
    <row r="8" spans="2:6" ht="14.15" x14ac:dyDescent="0.35">
      <c r="B8" s="459"/>
      <c r="C8" s="460"/>
      <c r="D8" s="460"/>
      <c r="E8" s="460"/>
      <c r="F8" s="462"/>
    </row>
    <row r="9" spans="2:6" ht="14.15" x14ac:dyDescent="0.35">
      <c r="B9" s="459"/>
      <c r="C9" s="460"/>
      <c r="D9" s="460"/>
      <c r="E9" s="460"/>
      <c r="F9" s="462"/>
    </row>
    <row r="10" spans="2:6" ht="14.15" x14ac:dyDescent="0.35">
      <c r="B10" s="459"/>
      <c r="C10" s="460"/>
      <c r="D10" s="460"/>
      <c r="E10" s="460"/>
      <c r="F10" s="462"/>
    </row>
    <row r="11" spans="2:6" ht="14.15" x14ac:dyDescent="0.35">
      <c r="B11" s="459"/>
      <c r="C11" s="460"/>
      <c r="D11" s="460"/>
      <c r="E11" s="460"/>
      <c r="F11" s="462"/>
    </row>
    <row r="12" spans="2:6" ht="14.15" x14ac:dyDescent="0.35">
      <c r="B12" s="459"/>
      <c r="C12" s="460"/>
      <c r="D12" s="460"/>
      <c r="E12" s="460"/>
      <c r="F12" s="462"/>
    </row>
    <row r="13" spans="2:6" ht="14.15" x14ac:dyDescent="0.35">
      <c r="B13" s="459"/>
      <c r="C13" s="460"/>
      <c r="D13" s="460"/>
      <c r="E13" s="460"/>
      <c r="F13" s="462"/>
    </row>
    <row r="14" spans="2:6" ht="12.9" thickBot="1" x14ac:dyDescent="0.35">
      <c r="B14" s="102"/>
      <c r="C14" s="46"/>
      <c r="D14" s="46"/>
      <c r="E14" s="46"/>
      <c r="F14" s="36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510B-27F3-43CF-B548-B2E8D0C00938}">
  <sheetPr codeName="Sheet7"/>
  <dimension ref="B1:G14"/>
  <sheetViews>
    <sheetView workbookViewId="0">
      <selection activeCell="D6" sqref="D6"/>
    </sheetView>
  </sheetViews>
  <sheetFormatPr defaultRowHeight="12.45" x14ac:dyDescent="0.3"/>
  <cols>
    <col min="1" max="1" width="2.84375" customWidth="1"/>
    <col min="2" max="3" width="28.61328125" customWidth="1"/>
    <col min="4" max="4" width="18.69140625" customWidth="1"/>
    <col min="5" max="5" width="17" customWidth="1"/>
    <col min="6" max="6" width="16.69140625" customWidth="1"/>
    <col min="7" max="7" width="12.3828125" customWidth="1"/>
  </cols>
  <sheetData>
    <row r="1" spans="2:7" ht="12.9" thickBot="1" x14ac:dyDescent="0.35"/>
    <row r="2" spans="2:7" ht="14.6" thickBot="1" x14ac:dyDescent="0.4">
      <c r="B2" s="452" t="s">
        <v>402</v>
      </c>
      <c r="C2" s="605" t="s">
        <v>438</v>
      </c>
      <c r="D2" s="453" t="s">
        <v>403</v>
      </c>
      <c r="E2" s="453" t="s">
        <v>404</v>
      </c>
      <c r="F2" s="453" t="s">
        <v>405</v>
      </c>
      <c r="G2" s="454" t="s">
        <v>406</v>
      </c>
    </row>
    <row r="3" spans="2:7" ht="14.15" x14ac:dyDescent="0.35">
      <c r="B3" s="455" t="s">
        <v>436</v>
      </c>
      <c r="C3" s="606"/>
      <c r="D3" s="456" t="s">
        <v>411</v>
      </c>
      <c r="E3" s="456"/>
      <c r="F3" s="457">
        <v>43341</v>
      </c>
      <c r="G3" s="458">
        <v>12161.4</v>
      </c>
    </row>
    <row r="4" spans="2:7" ht="14.15" x14ac:dyDescent="0.35">
      <c r="B4" s="459" t="s">
        <v>412</v>
      </c>
      <c r="C4" s="607"/>
      <c r="D4" s="460" t="s">
        <v>413</v>
      </c>
      <c r="E4" s="460" t="s">
        <v>414</v>
      </c>
      <c r="F4" s="461">
        <v>43341</v>
      </c>
      <c r="G4" s="462">
        <v>12161.4</v>
      </c>
    </row>
    <row r="5" spans="2:7" ht="14.15" x14ac:dyDescent="0.35">
      <c r="B5" s="459" t="s">
        <v>437</v>
      </c>
      <c r="C5" s="608" t="s">
        <v>439</v>
      </c>
      <c r="D5" s="460" t="s">
        <v>440</v>
      </c>
      <c r="E5" s="460"/>
      <c r="F5" s="461"/>
      <c r="G5" s="462"/>
    </row>
    <row r="6" spans="2:7" ht="14.15" x14ac:dyDescent="0.35">
      <c r="B6" s="459"/>
      <c r="C6" s="607"/>
      <c r="D6" s="460"/>
      <c r="E6" s="460"/>
      <c r="F6" s="460"/>
      <c r="G6" s="462"/>
    </row>
    <row r="7" spans="2:7" ht="14.15" x14ac:dyDescent="0.35">
      <c r="B7" s="459"/>
      <c r="C7" s="607"/>
      <c r="D7" s="460"/>
      <c r="E7" s="460"/>
      <c r="F7" s="460"/>
      <c r="G7" s="462"/>
    </row>
    <row r="8" spans="2:7" ht="14.15" x14ac:dyDescent="0.35">
      <c r="B8" s="459"/>
      <c r="C8" s="607"/>
      <c r="D8" s="460"/>
      <c r="E8" s="460"/>
      <c r="F8" s="460"/>
      <c r="G8" s="462"/>
    </row>
    <row r="9" spans="2:7" ht="14.15" x14ac:dyDescent="0.35">
      <c r="B9" s="459"/>
      <c r="C9" s="607"/>
      <c r="D9" s="460"/>
      <c r="E9" s="460"/>
      <c r="F9" s="460"/>
      <c r="G9" s="462"/>
    </row>
    <row r="10" spans="2:7" ht="14.15" x14ac:dyDescent="0.35">
      <c r="B10" s="459"/>
      <c r="C10" s="607"/>
      <c r="D10" s="460"/>
      <c r="E10" s="460"/>
      <c r="F10" s="460"/>
      <c r="G10" s="462"/>
    </row>
    <row r="11" spans="2:7" ht="14.15" x14ac:dyDescent="0.35">
      <c r="B11" s="459"/>
      <c r="C11" s="607"/>
      <c r="D11" s="460"/>
      <c r="E11" s="460"/>
      <c r="F11" s="460"/>
      <c r="G11" s="462"/>
    </row>
    <row r="12" spans="2:7" ht="14.15" x14ac:dyDescent="0.35">
      <c r="B12" s="459"/>
      <c r="C12" s="607"/>
      <c r="D12" s="460"/>
      <c r="E12" s="460"/>
      <c r="F12" s="460"/>
      <c r="G12" s="462"/>
    </row>
    <row r="13" spans="2:7" ht="14.15" x14ac:dyDescent="0.35">
      <c r="B13" s="459"/>
      <c r="C13" s="607"/>
      <c r="D13" s="460"/>
      <c r="E13" s="460"/>
      <c r="F13" s="460"/>
      <c r="G13" s="462"/>
    </row>
    <row r="14" spans="2:7" ht="12.9" thickBot="1" x14ac:dyDescent="0.35">
      <c r="B14" s="102"/>
      <c r="C14" s="46"/>
      <c r="D14" s="46"/>
      <c r="E14" s="46"/>
      <c r="F14" s="46"/>
      <c r="G14" s="36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A6E646B742BF49847657D51C34A054" ma:contentTypeVersion="13" ma:contentTypeDescription="Create a new document." ma:contentTypeScope="" ma:versionID="c6a4585f629dbdb1efacab55c830db8d">
  <xsd:schema xmlns:xsd="http://www.w3.org/2001/XMLSchema" xmlns:xs="http://www.w3.org/2001/XMLSchema" xmlns:p="http://schemas.microsoft.com/office/2006/metadata/properties" xmlns:ns3="1284ac64-3765-4ad7-a20d-93bfdefde993" xmlns:ns4="944aff20-e703-439c-ae43-bab5b83b9116" targetNamespace="http://schemas.microsoft.com/office/2006/metadata/properties" ma:root="true" ma:fieldsID="9ea31e86ed245c3d2d5bf02f837eb40e" ns3:_="" ns4:_="">
    <xsd:import namespace="1284ac64-3765-4ad7-a20d-93bfdefde993"/>
    <xsd:import namespace="944aff20-e703-439c-ae43-bab5b83b911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4ac64-3765-4ad7-a20d-93bfdefd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aff20-e703-439c-ae43-bab5b83b911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B45004-4025-495B-A304-F514D9ECD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4ac64-3765-4ad7-a20d-93bfdefde993"/>
    <ds:schemaRef ds:uri="944aff20-e703-439c-ae43-bab5b83b9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52D6D6-AC28-4B3E-A3DC-0C2BD2B1CA55}">
  <ds:schemaRefs>
    <ds:schemaRef ds:uri="http://schemas.microsoft.com/sharepoint/v3/contenttype/forms"/>
  </ds:schemaRefs>
</ds:datastoreItem>
</file>

<file path=customXml/itemProps3.xml><?xml version="1.0" encoding="utf-8"?>
<ds:datastoreItem xmlns:ds="http://schemas.openxmlformats.org/officeDocument/2006/customXml" ds:itemID="{74B9F648-C219-49FC-BFB3-120CC3ABE1D7}">
  <ds:schemaRefs>
    <ds:schemaRef ds:uri="http://purl.org/dc/terms/"/>
    <ds:schemaRef ds:uri="http://schemas.microsoft.com/office/2006/documentManagement/types"/>
    <ds:schemaRef ds:uri="http://purl.org/dc/elements/1.1/"/>
    <ds:schemaRef ds:uri="1284ac64-3765-4ad7-a20d-93bfdefde993"/>
    <ds:schemaRef ds:uri="http://purl.org/dc/dcmitype/"/>
    <ds:schemaRef ds:uri="http://schemas.microsoft.com/office/2006/metadata/properties"/>
    <ds:schemaRef ds:uri="http://schemas.microsoft.com/office/infopath/2007/PartnerControls"/>
    <ds:schemaRef ds:uri="http://schemas.openxmlformats.org/package/2006/metadata/core-properties"/>
    <ds:schemaRef ds:uri="944aff20-e703-439c-ae43-bab5b83b911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Aircraft Info</vt:lpstr>
      <vt:lpstr>Inspection Items</vt:lpstr>
      <vt:lpstr>Time Limited Components</vt:lpstr>
      <vt:lpstr>Aircraft Status sheet</vt:lpstr>
      <vt:lpstr>AD'S</vt:lpstr>
      <vt:lpstr>337's</vt:lpstr>
      <vt:lpstr>Log of revisions</vt:lpstr>
      <vt:lpstr>Airframe components</vt:lpstr>
      <vt:lpstr>Avionics components</vt:lpstr>
      <vt:lpstr>Engine components</vt:lpstr>
      <vt:lpstr>Wheels and brakes</vt:lpstr>
      <vt:lpstr>'337''s'!Print_Area</vt:lpstr>
      <vt:lpstr>'Aircraft Status sheet'!Print_Area</vt:lpstr>
      <vt:lpstr>'Inspection Items'!Print_Area</vt:lpstr>
      <vt:lpstr>'Time Limited Components'!Print_Area</vt:lpstr>
      <vt:lpstr>'Inspection Items'!Print_Titles</vt:lpstr>
      <vt:lpstr>'Time Limited Components'!Print_Titles</vt:lpstr>
    </vt:vector>
  </TitlesOfParts>
  <Manager/>
  <Company>Eastern Air Express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N400SC Maintenance Tracking</dc:title>
  <dc:subject>Maintenance</dc:subject>
  <dc:creator>Roscoe Bartlett</dc:creator>
  <cp:keywords/>
  <dc:description/>
  <cp:lastModifiedBy>Dakota Warwick</cp:lastModifiedBy>
  <cp:revision/>
  <cp:lastPrinted>2024-03-25T18:05:33Z</cp:lastPrinted>
  <dcterms:created xsi:type="dcterms:W3CDTF">2012-04-13T02:48:52Z</dcterms:created>
  <dcterms:modified xsi:type="dcterms:W3CDTF">2024-03-25T18:10:11Z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0x0101003DA6E646B742BF49847657D51C34A054</vt:lpwstr>
  </property>
</Properties>
</file>